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tka-users20-server\tka-users20$\B\BSAN\Documents\Prosjekt\sluppen\"/>
    </mc:Choice>
  </mc:AlternateContent>
  <bookViews>
    <workbookView xWindow="-120" yWindow="-120" windowWidth="38640" windowHeight="21240"/>
  </bookViews>
  <sheets>
    <sheet name="Om verktøyet" sheetId="14" r:id="rId1"/>
    <sheet name="Mobilitet" sheetId="10" r:id="rId2"/>
    <sheet name="Arealbruk" sheetId="11" r:id="rId3"/>
    <sheet name="Energi" sheetId="9" r:id="rId4"/>
    <sheet name="Materialer" sheetId="5" r:id="rId5"/>
    <sheet name="Resultater" sheetId="6" r:id="rId6"/>
  </sheets>
  <definedNames>
    <definedName name="_ftnref1" localSheetId="1">Mobilitet!#REF!</definedName>
    <definedName name="_Hlk72404721" localSheetId="2">Arealbruk!$E$19</definedName>
    <definedName name="_xlchart.v1.0" hidden="1">Resultater!$L$36:$M$59</definedName>
    <definedName name="_xlchart.v1.1" hidden="1">Resultater!$N$36:$N$59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" i="11" l="1"/>
  <c r="J25" i="14"/>
  <c r="P12" i="5"/>
  <c r="O12" i="5"/>
  <c r="N12" i="5"/>
  <c r="M12" i="5"/>
  <c r="L12" i="5"/>
  <c r="P11" i="5"/>
  <c r="O11" i="5"/>
  <c r="N11" i="5"/>
  <c r="M11" i="5"/>
  <c r="L11" i="5"/>
  <c r="K12" i="5"/>
  <c r="K11" i="5"/>
  <c r="M40" i="6"/>
  <c r="N40" i="6"/>
  <c r="O40" i="6"/>
  <c r="I25" i="14" l="1"/>
  <c r="I24" i="14"/>
  <c r="L25" i="6"/>
  <c r="R16" i="6"/>
  <c r="P16" i="6"/>
  <c r="H32" i="9"/>
  <c r="H31" i="9"/>
  <c r="H30" i="9"/>
  <c r="H29" i="9"/>
  <c r="H28" i="9"/>
  <c r="B43" i="14"/>
  <c r="H25" i="14" s="1"/>
  <c r="H29" i="5"/>
  <c r="H24" i="14" l="1"/>
  <c r="C21" i="9" s="1"/>
  <c r="C28" i="9"/>
  <c r="H26" i="14"/>
  <c r="H32" i="5"/>
  <c r="H25" i="9"/>
  <c r="G5" i="9" l="1"/>
  <c r="N25" i="6"/>
  <c r="N13" i="5"/>
  <c r="C45" i="5" s="1"/>
  <c r="L13" i="5"/>
  <c r="C29" i="5" s="1"/>
  <c r="K13" i="5"/>
  <c r="C18" i="5" s="1"/>
  <c r="M13" i="5"/>
  <c r="C37" i="5" s="1"/>
  <c r="O13" i="5"/>
  <c r="C53" i="5" s="1"/>
  <c r="M31" i="6"/>
  <c r="M53" i="6" s="1"/>
  <c r="N31" i="6"/>
  <c r="N53" i="6" s="1"/>
  <c r="L31" i="6"/>
  <c r="H24" i="9"/>
  <c r="H33" i="5"/>
  <c r="H31" i="5"/>
  <c r="H30" i="5"/>
  <c r="P10" i="5"/>
  <c r="O10" i="5"/>
  <c r="N10" i="5"/>
  <c r="M10" i="5"/>
  <c r="L10" i="5"/>
  <c r="K10" i="5"/>
  <c r="Q11" i="5" l="1"/>
  <c r="Q12" i="5"/>
  <c r="P13" i="5"/>
  <c r="C61" i="5" s="1"/>
  <c r="R30" i="6" s="1"/>
  <c r="N59" i="6" s="1"/>
  <c r="R29" i="6"/>
  <c r="N58" i="6" s="1"/>
  <c r="R28" i="6"/>
  <c r="N57" i="6" s="1"/>
  <c r="R27" i="6"/>
  <c r="N56" i="6" s="1"/>
  <c r="R26" i="6"/>
  <c r="N55" i="6" s="1"/>
  <c r="R25" i="6"/>
  <c r="N30" i="6"/>
  <c r="N52" i="6" s="1"/>
  <c r="N29" i="6"/>
  <c r="N51" i="6" s="1"/>
  <c r="N27" i="6"/>
  <c r="N49" i="6" s="1"/>
  <c r="N26" i="6"/>
  <c r="N48" i="6" s="1"/>
  <c r="N17" i="6"/>
  <c r="N46" i="6" s="1"/>
  <c r="N16" i="6"/>
  <c r="N45" i="6" s="1"/>
  <c r="N15" i="6"/>
  <c r="N44" i="6" s="1"/>
  <c r="N14" i="6"/>
  <c r="N43" i="6" s="1"/>
  <c r="N13" i="6"/>
  <c r="N42" i="6" s="1"/>
  <c r="N12" i="6"/>
  <c r="N41" i="6" s="1"/>
  <c r="R13" i="6"/>
  <c r="R12" i="6"/>
  <c r="G5" i="5" l="1"/>
  <c r="Q22" i="6" s="1"/>
  <c r="Q13" i="5"/>
  <c r="N54" i="6"/>
  <c r="O54" i="6" a="1"/>
  <c r="O54" i="6" s="1"/>
  <c r="N47" i="6"/>
  <c r="O41" i="6" a="1"/>
  <c r="O41" i="6" s="1"/>
  <c r="H21" i="9"/>
  <c r="H23" i="9"/>
  <c r="H22" i="9"/>
  <c r="P30" i="6" l="1"/>
  <c r="Q30" i="6"/>
  <c r="M59" i="6" s="1"/>
  <c r="P29" i="6"/>
  <c r="Q29" i="6"/>
  <c r="M58" i="6" s="1"/>
  <c r="P28" i="6"/>
  <c r="Q28" i="6"/>
  <c r="M57" i="6" s="1"/>
  <c r="P27" i="6"/>
  <c r="Q27" i="6"/>
  <c r="M56" i="6" s="1"/>
  <c r="P26" i="6"/>
  <c r="Q26" i="6"/>
  <c r="M55" i="6" s="1"/>
  <c r="P25" i="6"/>
  <c r="Q25" i="6"/>
  <c r="M54" i="6" s="1"/>
  <c r="L30" i="6"/>
  <c r="M30" i="6"/>
  <c r="M52" i="6" s="1"/>
  <c r="L29" i="6"/>
  <c r="M29" i="6"/>
  <c r="M51" i="6" s="1"/>
  <c r="L28" i="6"/>
  <c r="M28" i="6"/>
  <c r="M50" i="6" s="1"/>
  <c r="L27" i="6"/>
  <c r="M27" i="6"/>
  <c r="M49" i="6" s="1"/>
  <c r="M26" i="6"/>
  <c r="M48" i="6" s="1"/>
  <c r="L26" i="6"/>
  <c r="M25" i="6"/>
  <c r="M47" i="6" s="1"/>
  <c r="L17" i="6"/>
  <c r="M17" i="6"/>
  <c r="M46" i="6" s="1"/>
  <c r="L16" i="6"/>
  <c r="M16" i="6"/>
  <c r="M45" i="6" s="1"/>
  <c r="L15" i="6"/>
  <c r="M15" i="6"/>
  <c r="M44" i="6" s="1"/>
  <c r="L14" i="6"/>
  <c r="M14" i="6"/>
  <c r="M43" i="6" s="1"/>
  <c r="L13" i="6"/>
  <c r="M13" i="6"/>
  <c r="M42" i="6" s="1"/>
  <c r="L12" i="6"/>
  <c r="M12" i="6"/>
  <c r="M41" i="6" s="1"/>
  <c r="P15" i="6"/>
  <c r="P14" i="6"/>
  <c r="Q15" i="6"/>
  <c r="M39" i="6" s="1"/>
  <c r="Q14" i="6"/>
  <c r="M38" i="6" s="1"/>
  <c r="P13" i="6"/>
  <c r="Q13" i="6"/>
  <c r="M37" i="6" s="1"/>
  <c r="P12" i="6"/>
  <c r="Q12" i="6"/>
  <c r="M36" i="6" s="1"/>
  <c r="J9" i="5"/>
  <c r="G5" i="10"/>
  <c r="J9" i="10" s="1"/>
  <c r="J8" i="5" l="1"/>
  <c r="J8" i="10"/>
  <c r="Q8" i="6"/>
  <c r="L36" i="6" s="1"/>
  <c r="R15" i="6"/>
  <c r="M8" i="6"/>
  <c r="L41" i="6" s="1"/>
  <c r="M21" i="6"/>
  <c r="L47" i="6" s="1"/>
  <c r="J8" i="11" l="1"/>
  <c r="R14" i="6"/>
  <c r="O36" i="6" s="1" a="1"/>
  <c r="J9" i="9"/>
  <c r="N28" i="6"/>
  <c r="M9" i="6"/>
  <c r="Q21" i="6"/>
  <c r="L54" i="6" s="1"/>
  <c r="M22" i="6" l="1"/>
  <c r="P53" i="6" s="1"/>
  <c r="N50" i="6"/>
  <c r="O47" i="6" a="1"/>
  <c r="O47" i="6" s="1"/>
  <c r="O36" i="6"/>
  <c r="N36" i="6" s="1"/>
  <c r="N38" i="6"/>
  <c r="N39" i="6"/>
  <c r="N37" i="6"/>
  <c r="J8" i="9"/>
  <c r="Q9" i="6"/>
  <c r="P40" i="6" s="1"/>
  <c r="J9" i="11"/>
  <c r="P50" i="6"/>
  <c r="P47" i="6"/>
  <c r="P52" i="6"/>
  <c r="P41" i="6"/>
  <c r="P42" i="6"/>
  <c r="P43" i="6"/>
  <c r="P44" i="6"/>
  <c r="P45" i="6"/>
  <c r="P46" i="6"/>
  <c r="P48" i="6" l="1"/>
  <c r="P51" i="6"/>
  <c r="P49" i="6"/>
  <c r="P38" i="6"/>
  <c r="B31" i="6"/>
  <c r="W13" i="6" s="1"/>
  <c r="P37" i="6"/>
  <c r="P36" i="6"/>
  <c r="P39" i="6"/>
  <c r="P54" i="6"/>
  <c r="P56" i="6"/>
  <c r="P57" i="6"/>
  <c r="P58" i="6"/>
  <c r="P59" i="6"/>
  <c r="P55" i="6"/>
  <c r="W12" i="6" l="1"/>
  <c r="O59" i="6"/>
  <c r="O58" i="6"/>
  <c r="O57" i="6"/>
  <c r="O56" i="6"/>
  <c r="O55" i="6"/>
  <c r="O53" i="6"/>
  <c r="O52" i="6"/>
  <c r="O51" i="6"/>
  <c r="O50" i="6"/>
  <c r="O49" i="6"/>
  <c r="O48" i="6"/>
  <c r="O46" i="6"/>
  <c r="O45" i="6"/>
  <c r="O44" i="6"/>
  <c r="O43" i="6"/>
  <c r="O42" i="6"/>
  <c r="O39" i="6"/>
  <c r="O38" i="6"/>
  <c r="O37" i="6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<sst xmlns="http://schemas.openxmlformats.org/spreadsheetml/2006/main" count="333" uniqueCount="184">
  <si>
    <t>utviklet for Trondheim kommune av</t>
  </si>
  <si>
    <t>Klimanorm Sluppen</t>
  </si>
  <si>
    <t>Vennligst legg inn data for arealer av nybygg og eksisterende bygg her:</t>
  </si>
  <si>
    <t>Nybygg</t>
  </si>
  <si>
    <t>Eksisterende bygg som skal bevares / rehabiliteres</t>
  </si>
  <si>
    <t>Eksisterende bygg som rives</t>
  </si>
  <si>
    <t>Mobilitet</t>
  </si>
  <si>
    <t>vektet total poengsum</t>
  </si>
  <si>
    <t>mulig</t>
  </si>
  <si>
    <t>actual</t>
  </si>
  <si>
    <t>coverup at the top</t>
  </si>
  <si>
    <t>Bilrestriktive tiltak</t>
  </si>
  <si>
    <t>Begrensning av bruk av privatbil gjennom bilrestriktive tiltak.</t>
  </si>
  <si>
    <t>poeng</t>
  </si>
  <si>
    <t>Ingen tiltak utover krav i KDP</t>
  </si>
  <si>
    <t>Parkeringsdekning 10% lavere enn makskravet i KDP.</t>
  </si>
  <si>
    <t xml:space="preserve">Parkeringsdekning 20% lavere enn makskravet i KDP. </t>
  </si>
  <si>
    <t>Parkeringsdekning 30% lavere enn makskravet i KDP.</t>
  </si>
  <si>
    <t>Som for 3 poeng og det er kortere avstand til kollektivknutepunkt enn til privat/reservert parkering.</t>
  </si>
  <si>
    <t>Gangvennlig utforming</t>
  </si>
  <si>
    <t>Legge til rette for trygge, effektive og attraktive gangveier. Basert på sjekklist av tiltak og vurdering beskrevet i veiledningen.</t>
  </si>
  <si>
    <t>Gangvegnettet er utformet med tanke på trygghet, sikkerhet, komfort og tilrettelagt for vedlikehold sommer og vinter.</t>
  </si>
  <si>
    <t>Gangvegnettet er utformet med tanke på trygghet, sikkerhet, komfort og tilrettelagt for vedlikehold sommer og vinter. I tillegg er minst 7 av punktene i sjekklisten oppfylt.</t>
  </si>
  <si>
    <t>Gangvegnettet er utformet med tanke på trygghet, sikkerhet, komfort og tilrettelagt for vedlikehold sommer og vinter. I tillegg er minst 8 av punktene i sjekklisten oppfylt.</t>
  </si>
  <si>
    <t>Gangvegnettet er utformet med tanke på trygghet, sikkerhet, komfort og tilrettelagt for vedlikehold sommer og vinter. I tillegg er minst 9 av punktene i sjekklisten oppfylt.</t>
  </si>
  <si>
    <t>Gangvegnettet er utformet med tanke på trygghet, sikkerhet, komfort og tilrettelagt for vedlikehold sommer og vinter. I tillegg er alle punktene i sjekklisten oppfylt.</t>
  </si>
  <si>
    <t>Sykkelvennlig utforming</t>
  </si>
  <si>
    <t xml:space="preserve">Legge til rette for syklende som erstatning for motorisert ferdsel. </t>
  </si>
  <si>
    <t>Ingen spesielle tiltak/ dokumentasjon utover krav i KPA</t>
  </si>
  <si>
    <t>Mobilitetsplan som kartlegger og adresserer behov. Sykkelvegnettet i området henger sammen med det omkringliggende sykkelvegnettet. Sykkelvegnettet er utformet med tanke på trygghet, sikkerhet, komfort og tilrettelagt for vedlikehold sommer og vinter.</t>
  </si>
  <si>
    <t xml:space="preserve">Som for 1 poeng, og i tillegg: Antall sykkelparkeringsplasser er 10% høyere enn minstekravet i KDP og punkt 1-4 i sjekklisten er minst oppfylt. </t>
  </si>
  <si>
    <t>Som for 1 poeng, og i tillegg: Antall sykkelparkeringsplasser er 20% høyere enn minstekravet i KDP, punkt 1-4 i sjekklisten er oppfylt, i tillegg til minst 2 av de øvrige punktene.</t>
  </si>
  <si>
    <t xml:space="preserve">Som for 1 poeng, og i tillegg: Antall sykkelparkeringsplasser er 30% høyere enn minstekravet i KDP, og alle punktene i sjekklisten er oppfylt. </t>
  </si>
  <si>
    <t>Tilgang til service- og rekreasjonstilbud</t>
  </si>
  <si>
    <t xml:space="preserve">Sikre god tilgang til service- og rekreasjonstilbud i nærområdet. </t>
  </si>
  <si>
    <t>Ingen tilbud innenfor gåavstand fra boliger.</t>
  </si>
  <si>
    <t>Mer enn 3 ulike tilbud innen gåavstand, hvorav 1 skal være skole eller barnehage.</t>
  </si>
  <si>
    <t>Mer enn 4 ulike tilbud innen gåavstand, hvorav 1 skal være skole eller barnehage.</t>
  </si>
  <si>
    <t xml:space="preserve">Mer enn 5 ulike tilbud innen gåavstand, hvorav 1 skal være skole eller barnehage. </t>
  </si>
  <si>
    <t>Mer enn 7 ulike tilbud innen gåavstand, hvorav 1 skal være skole eller barnehage.</t>
  </si>
  <si>
    <t>Tilgang til kollektivtransport </t>
  </si>
  <si>
    <t>Sikre god tilgang til kollektivtransport. Både avstand til kollektivknutepunkt (holdeplass) og reisetiden er av betydning.</t>
  </si>
  <si>
    <t>Mer enn 500 meter til eksisterende / vedtatt holdeplass.</t>
  </si>
  <si>
    <t>Mindre enn 500 m meter til eksisterende / vedtatt holdeplass med minst 4 avgang per time</t>
  </si>
  <si>
    <t>Mindre enn 500 meter til eksisterende / vedtatt holdeplass med minst 8 avganger per time, samt 5 minutters frekvens i rushtid.</t>
  </si>
  <si>
    <t>Mindre enn 400 meter til eksisterende / vedtatt holdeplass med minst 8 avganger per time, samt maks 5 minutters frekvens i rushtid.</t>
  </si>
  <si>
    <t>Mindre enn 300 meter til eksisterende / vedtatt holdeplass med minst 8 avganger per time, samt maks 5 minutters frekvens i rushtid.</t>
  </si>
  <si>
    <t>Innovasjonspoeng: Mobilitet</t>
  </si>
  <si>
    <t>Oppmuntre til innovative løsninger for grønn mobilitet.</t>
  </si>
  <si>
    <t>Ingen spesielle tiltak </t>
  </si>
  <si>
    <t>2 eller flere innovative tiltak med bakgrunn i mobilitetsplan.  </t>
  </si>
  <si>
    <t>3 eller flere innovative tiltak med bakgrunn i mobilitetsplan. </t>
  </si>
  <si>
    <t>4 eller flere innovative tiltak med bakgrunn i mobilitetsplan. </t>
  </si>
  <si>
    <t>5 eller flere innovative tiltak med bakgrunn i mobilitetsplan. </t>
  </si>
  <si>
    <t>Arealbruk</t>
  </si>
  <si>
    <t>Grønnstruktur som karbonlager (arealbruksendring)</t>
  </si>
  <si>
    <t>Minimere utslipp fra arealbruk gjennom å tilrettelegge for grøntstruktur som karbonlager.</t>
  </si>
  <si>
    <t xml:space="preserve"> GOF: Grønn overflatefaktor, beregnes iht. dokumentet fra Byplankontoret (2013), se veiledning.</t>
  </si>
  <si>
    <t>GOF er minst 0,3</t>
  </si>
  <si>
    <t>GOF er minst 0,4</t>
  </si>
  <si>
    <t>GOF er minst 0,5</t>
  </si>
  <si>
    <t xml:space="preserve">GOF er minst 0,6 </t>
  </si>
  <si>
    <t>GOF er minst 0,7</t>
  </si>
  <si>
    <t>Attraktive uteområder</t>
  </si>
  <si>
    <t xml:space="preserve">Bevisstgjøring og sikring av faktorer som bidrar til å øke kvalitet på uterom. Høyeste poeng gis ved høy grad av måloppnåelse på alle kontrollspørsmålene i veiledningen. </t>
  </si>
  <si>
    <t>Stiller krav til uterom i tråd med KDP</t>
  </si>
  <si>
    <t>Middels grad av måloppnåelse på kontrollspørsmål</t>
  </si>
  <si>
    <t>Høy grad av måloppnåelse på kontrollspørsmål, og minimum 0,3 i blågrønn faktor</t>
  </si>
  <si>
    <t>Høy grad av måloppnåelse på kontrollspørsmål, og minimum 0,7 i blågrønn faktor.</t>
  </si>
  <si>
    <t>Høy grad av måloppnåelse på kontrollspørsmål, minimum 0,7 i blågrønn faktor og lokalklimaanalyse som dokumenterer kvaliteten på tilrettelagte uterom med evt. avbøtende tiltak.</t>
  </si>
  <si>
    <t>Høy befolkningstetthet </t>
  </si>
  <si>
    <t>Sikre høy tetthet i områder med lokalisering som gir grunnlag for høy andel grønne reiser, og styrke grunnlag for tjenester som gjør at flere får tilfredsstilt daglige behov innen området</t>
  </si>
  <si>
    <t>Under 130% BRA</t>
  </si>
  <si>
    <t>Over 130% BRA</t>
  </si>
  <si>
    <t xml:space="preserve">Over 160% BRA </t>
  </si>
  <si>
    <t xml:space="preserve">Over 180% BRA </t>
  </si>
  <si>
    <t xml:space="preserve">Mer enn 200% BRA </t>
  </si>
  <si>
    <t>Innovasjonspoeng: Fellesfunksjoner </t>
  </si>
  <si>
    <t>Å oppmuntre til tilrettelegging for fellesfunksjoner som kan bidra til redusert forbruk, gode nabolag og redusert arealbruk per person i boligområder.</t>
  </si>
  <si>
    <t>Ingen tilrettelegging</t>
  </si>
  <si>
    <t xml:space="preserve">Prosjektet tilrettelegger for minimum forsamlingsrom med kjøkken, overnattingsrom og verkstedrom. </t>
  </si>
  <si>
    <r>
      <t>Prosjektet tilrettelegger for minimum 3 m</t>
    </r>
    <r>
      <rPr>
        <vertAlign val="superscript"/>
        <sz val="9"/>
        <rFont val="Avenir Next LT Pro"/>
        <family val="2"/>
        <scheme val="minor"/>
      </rPr>
      <t>2</t>
    </r>
    <r>
      <rPr>
        <sz val="9"/>
        <rFont val="Avenir Next LT Pro"/>
        <family val="2"/>
        <scheme val="minor"/>
      </rPr>
      <t xml:space="preserve"> fellesareal per boenhet til fellesfunksjoner.</t>
    </r>
  </si>
  <si>
    <r>
      <t>Prosjektet tilrettelegger for minimum 10 m</t>
    </r>
    <r>
      <rPr>
        <vertAlign val="superscript"/>
        <sz val="9"/>
        <rFont val="Avenir Next LT Pro"/>
        <family val="2"/>
        <scheme val="minor"/>
      </rPr>
      <t>2</t>
    </r>
    <r>
      <rPr>
        <sz val="9"/>
        <rFont val="Avenir Next LT Pro"/>
        <family val="2"/>
        <scheme val="minor"/>
      </rPr>
      <t xml:space="preserve"> fellesareal per boenhet til fellesfunksjoner.</t>
    </r>
  </si>
  <si>
    <t xml:space="preserve">Prosjektet tilrettelegger for minimum 15 m² fellesareal per boenhet. </t>
  </si>
  <si>
    <t>Innovasjonspoeng: Beregning av utslipp/opptak av klimagasser fra arealbruksendring</t>
  </si>
  <si>
    <t>Å minimere utslipp fra arealbruksendring og tilrettelegge for grøntstruktur som karbonlager, samt å fremme kunnskap.</t>
  </si>
  <si>
    <t>Ingen analyse gjort</t>
  </si>
  <si>
    <t xml:space="preserve">Beregning utført, men viser økte utslipp som følge av utbyggingen.  </t>
  </si>
  <si>
    <t>Beregning viser ingen økte utslipp som følge av utbyggingen</t>
  </si>
  <si>
    <t>Netto opptak av CO2e ift. før utbyggingen</t>
  </si>
  <si>
    <t>Betydelig netto opptak av CO2e ift. før utbyggingen.</t>
  </si>
  <si>
    <t>Energi</t>
  </si>
  <si>
    <t>Eksisterende bygg</t>
  </si>
  <si>
    <t>Energieffektive bygg</t>
  </si>
  <si>
    <t xml:space="preserve">Begrense byggenes netto energibehov. Skalaen for nybygg er noe mer ambisiøs enn skalaen for eksisterende bygg, da det som </t>
  </si>
  <si>
    <t>regel er enklere å redusere energibehovet ved nybygg. Velg bygningstype for skalaen under.</t>
  </si>
  <si>
    <t>Lavutslipp energiforsyning</t>
  </si>
  <si>
    <t>Oppfordre til bruk av energiforsyningsløsninger som har lav klimaeffekt i et livsløpsperspektiv.</t>
  </si>
  <si>
    <t>Ingen spesielle tiltak for reduksjon av utslipp fra energiforsyning utover krav i TEK. </t>
  </si>
  <si>
    <t>Løsninger for lavutslipp energiforsyning er utredet iht. BREEAM-NOR Ene04 (1 poeng)</t>
  </si>
  <si>
    <t>Løsninger for lavutslipp energiforsyning er utredet iht. BREEAM-NOR Ene04 (2 poeng)</t>
  </si>
  <si>
    <t>Nivået ZEB-O-EQ eller bedre er oppnådd for området som helhet </t>
  </si>
  <si>
    <t>Nivået ZEB-O eller bedre er oppnådd for området som helhet </t>
  </si>
  <si>
    <t>Lokal fornybar energiproduksjon </t>
  </si>
  <si>
    <t>Oppfordre til utnyttelse av fornybare energikilder og spillvarmekilder i området.</t>
  </si>
  <si>
    <t>Ingen lokal fornybar energiforsyning  </t>
  </si>
  <si>
    <t>Lokal fornybar energiforsyning og/eller spillvarme dekker minst 10% av energibruken i området </t>
  </si>
  <si>
    <t>Lokal fornybar energiforsyning og/eller spillvarme dekker minst 20% av energibruken i området </t>
  </si>
  <si>
    <t>Lokal fornybar energiforsyning og/eller spillvarme dekker minst 50% av energibruken i området </t>
  </si>
  <si>
    <t>Lokal fornybar energiforsyning og/eller spillvarme dekker 100% av energibruken i området</t>
  </si>
  <si>
    <t>Felles infrastruktur for energi  </t>
  </si>
  <si>
    <t>Legge til rette for bruk av felles infrastruktur for energi i området. Basert på sjekkliste med tiltak beskrevet i veiledningen:</t>
  </si>
  <si>
    <t>Ingen spesielle tiltak utover krav i KDP.  </t>
  </si>
  <si>
    <t>n/a</t>
  </si>
  <si>
    <t>Punkt 1 i sjekklisten er utført.</t>
  </si>
  <si>
    <t>Punkt 1 og 2 i sjekklisten er utført. </t>
  </si>
  <si>
    <t>Punkt 1, 2 og 3 i sjekklisten er utført.</t>
  </si>
  <si>
    <t>Infrastruktur for å redusere effektbehov </t>
  </si>
  <si>
    <t>Reduksjon av effektbehovet for å begrense behovet for utbygging av mer nettkapasitet. Basert på sjekkliste med tiltak beskrevet i veiledningen:</t>
  </si>
  <si>
    <t>Ingen effektreduserende tiltak.</t>
  </si>
  <si>
    <t xml:space="preserve">Punkt 1 i sjekklisten er utført og for punkt 2 er det spesifisert løsninger som i noen grad reduserer effektbehovet. </t>
  </si>
  <si>
    <t>Punkt 1 i sjekklisten er utført og for punkt 2 er det spesifisert løsninger som i ganske stor grad reduserer effektbehovet.</t>
  </si>
  <si>
    <t xml:space="preserve">Punkt 1 i sjekklisten er utført og for punkt 2 er det spesifisert løsninger som i stor grad reduserer effektbehovet. I tillegg er punkt 3 i sjekklisten utført. </t>
  </si>
  <si>
    <t>Lavutslipp energibruk i anleggsfasen </t>
  </si>
  <si>
    <t>Oppfordre til å minimere utslipp fra energibruk i anleggsfasen. Basert på sjekkliste med tiltak beskrevet i veiledningen:</t>
  </si>
  <si>
    <t>Ingen spesielle tiltak</t>
  </si>
  <si>
    <t>Punkt 1 og 2 i sjekklisten er valgt</t>
  </si>
  <si>
    <t>Punkt 1-3 i sjekklisten er valgt</t>
  </si>
  <si>
    <t>Punkt 1-4 i sjekklisten er valgt</t>
  </si>
  <si>
    <t>Punkt 1-5 i sjekklisten er valgt</t>
  </si>
  <si>
    <t>Innovasjonspoeng: Energi</t>
  </si>
  <si>
    <t>Oppmuntre til innovative løsninger for å redusere klimagassutslipp fra energibruk.</t>
  </si>
  <si>
    <t>1 eller flere innovative tiltak</t>
  </si>
  <si>
    <t>2 eller flere innovative tiltak</t>
  </si>
  <si>
    <t>3 eller flere innovative tiltak</t>
  </si>
  <si>
    <t>4 eller flere innovative tiltak</t>
  </si>
  <si>
    <t>Materialer</t>
  </si>
  <si>
    <t>TOTAL</t>
  </si>
  <si>
    <t>(nybygg)</t>
  </si>
  <si>
    <t>Ingen eks. bygninger på tomten</t>
  </si>
  <si>
    <t>Lavutslipp materialbruk</t>
  </si>
  <si>
    <t xml:space="preserve">Minimere utslipp fra materialbruk til bygg i et livsløpsperspektiv. Potensiell reduksjon i forhold til referansenivå satt i DFØs verktøy for klimagassutslipp fra materialbruk i bygg </t>
  </si>
  <si>
    <t>https://www.anskaffelser.no/verktoy/analyseverktoy/klimagassutslepp-bygg</t>
  </si>
  <si>
    <t>Utslippsramme ‘Basis’ iht. DFØ referanseverktøy er oppnådd.</t>
  </si>
  <si>
    <t>Utslippsramme ‘Avansert’ iht. DFØ referanseverktøy er oppnådd.</t>
  </si>
  <si>
    <t>Utslippsramme ‘Spydspiss’ iht. DFØ referanseverktøy er oppnådd.</t>
  </si>
  <si>
    <t xml:space="preserve">Utslippsramme ‘Spydspiss’ iht. DFØ referanseverktøy er oppnådd. I tillegg gjennomføre klimagassregnskap for grunn og fundamenter, og spesifisere tiltak for å redusere disse utslippene. </t>
  </si>
  <si>
    <t>Gjenbruk av eksisterende bygg*</t>
  </si>
  <si>
    <t xml:space="preserve">Oppfordre til gjenbruk og bevaring av eksisterende bygg i området. </t>
  </si>
  <si>
    <t>*For tomter uten eksisterende bygninger blir poengene omfordelt til andre kategorier. Se veiledningen for detaljer.</t>
  </si>
  <si>
    <t>Gjenbruk av bygg i fremtiden</t>
  </si>
  <si>
    <t>Legge til rette for gjenbruk og lang levetid for bygg i området. Basert på sjekkliste med tiltak og vurdering beskrevet i veiledningen.</t>
  </si>
  <si>
    <t>Ingen tiltak utover krav i KDP </t>
  </si>
  <si>
    <t>Et av tiltakene i sjekklisten er utført </t>
  </si>
  <si>
    <t>Tre av tiltakene i sjekklisten er utført </t>
  </si>
  <si>
    <t>Fem av tiltakene i sjekklisten er utført </t>
  </si>
  <si>
    <t>Alle tiltakene i sjekklisten er utført </t>
  </si>
  <si>
    <t>Gjenbruk av materialer i fremtiden</t>
  </si>
  <si>
    <t>Legge til rette for fremtidig gjenbruk av materialene som er benyttet i området. Basert på sjekkliste beskrevet i veiledningen.</t>
  </si>
  <si>
    <t>Punktene i sjekklisten er oppfylt for 10% av materialene (målt i vekt) </t>
  </si>
  <si>
    <t>Punktene i sjekklisten er oppfylt for 50% av materialene (målt i vekt) </t>
  </si>
  <si>
    <t>Punktene i sjekklisten er oppfylt for 80% av materialene (målt i vekt) </t>
  </si>
  <si>
    <t>Punktene i sjekklisten er oppfylt for 100% av materialene </t>
  </si>
  <si>
    <t>Avfalls- og massehåndtering på byggeplass</t>
  </si>
  <si>
    <t xml:space="preserve">Minimere avfall og oppmuntre til gjenbruk av masser i området. </t>
  </si>
  <si>
    <t>Ingen tiltak utover krav i KDP.</t>
  </si>
  <si>
    <t>Liten grad av reduksjon og gjenbruk av masser og avfall. Kriterier for ressurseffektivitet på byggeplassen i BREEAM-NOR Wst01 (1 poeng).</t>
  </si>
  <si>
    <t>Middels grad av reduksjon og gjenbruk av masser og avfall. Kriterier for økning av ombruk og gjenvinningsgraden i BREEAM-NOR Wst01 (1 poeng).</t>
  </si>
  <si>
    <t>Stor grad av reduksjon og gjenbruk av masser og avfall. Kriterier for økning av ombruk og gjenvinningsgraden i BREEAM-NOR Wst01 (2 poeng).</t>
  </si>
  <si>
    <t>Meget høy grad av reduksjon og gjenbruk av masser og avfall. Kriterier for økning av ombruk og gjenvinningsgraden i BREEAM-NOR Wst01 (mønstergyldig nivå).</t>
  </si>
  <si>
    <t>Innovasjonspoeng: Materialer</t>
  </si>
  <si>
    <t>Innovative tiltak for materialer (som beskrevet i veiledningen).</t>
  </si>
  <si>
    <t>1 eller flere innovative tiltak</t>
  </si>
  <si>
    <t>2 eller flere innovative tiltak</t>
  </si>
  <si>
    <t>3 eller flere innovative tiltak</t>
  </si>
  <si>
    <t>4 eller flere innovative tiltak</t>
  </si>
  <si>
    <t>Resultater</t>
  </si>
  <si>
    <t>Innovasjonspoeng: Beregning av utslipp</t>
  </si>
  <si>
    <t>Sammenlagt poengsum</t>
  </si>
  <si>
    <t>Hoved</t>
  </si>
  <si>
    <t>Ubhoved</t>
  </si>
  <si>
    <t>Weight</t>
  </si>
  <si>
    <t>Value</t>
  </si>
  <si>
    <t>Høringsversjon - Verktøy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</si>
</sst>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&quot; poeng&quot;"/>
    <numFmt numFmtId="165" formatCode="&quot;x &quot;0\ %"/>
    <numFmt numFmtId="166" formatCode="0.0&quot; poeng&quot;"/>
    <numFmt numFmtId="167" formatCode="0.000"/>
    <numFmt numFmtId="168" formatCode="0&quot; m2&quot;"/>
    <numFmt numFmtId="169" formatCode="&quot;= &quot;0\ %"/>
  </numFmts>
  <fonts count="34">
    <font>
      <sz val="11"/>
      <color theme="1"/>
      <name val="Avenir Next LT Pro"/>
      <family val="2"/>
      <scheme val="minor"/>
    </font>
    <font>
      <b/>
      <sz val="24"/>
      <color theme="1"/>
      <name val="Avenir Next LT Pro"/>
      <family val="2"/>
      <scheme val="minor"/>
    </font>
    <font>
      <sz val="11"/>
      <color theme="1"/>
      <name val="Avenir Next LT Pro"/>
      <family val="2"/>
      <scheme val="minor"/>
    </font>
    <font>
      <b/>
      <sz val="11"/>
      <color theme="1"/>
      <name val="Avenir Next LT Pro"/>
      <family val="2"/>
      <scheme val="minor"/>
    </font>
    <font>
      <sz val="9"/>
      <color theme="1"/>
      <name val="Avenir Next LT Pro"/>
      <family val="2"/>
      <scheme val="minor"/>
    </font>
    <font>
      <u/>
      <sz val="11"/>
      <color theme="10"/>
      <name val="Avenir Next LT Pro"/>
      <family val="2"/>
      <scheme val="minor"/>
    </font>
    <font>
      <sz val="9"/>
      <color theme="0" tint="-0.499984740745262"/>
      <name val="Avenir Next LT Pro"/>
      <family val="2"/>
      <scheme val="minor"/>
    </font>
    <font>
      <sz val="9"/>
      <color theme="0"/>
      <name val="Avenir Next LT Pro"/>
      <family val="2"/>
      <scheme val="minor"/>
    </font>
    <font>
      <sz val="11"/>
      <color theme="0"/>
      <name val="Avenir Next LT Pro"/>
      <family val="2"/>
      <scheme val="minor"/>
    </font>
    <font>
      <sz val="11"/>
      <color rgb="FF1D3C34"/>
      <name val="Avenir Next LT Pro"/>
      <family val="2"/>
      <scheme val="minor"/>
    </font>
    <font>
      <sz val="9"/>
      <color rgb="FF1D3C34"/>
      <name val="Avenir Next LT Pro"/>
      <family val="2"/>
      <scheme val="minor"/>
    </font>
    <font>
      <sz val="9"/>
      <name val="Avenir Next LT Pro"/>
      <family val="2"/>
      <scheme val="minor"/>
    </font>
    <font>
      <b/>
      <sz val="24"/>
      <color theme="3"/>
      <name val="Avenir Next LT Pro"/>
      <family val="2"/>
      <scheme val="minor"/>
    </font>
    <font>
      <b/>
      <sz val="11"/>
      <color theme="3"/>
      <name val="Avenir Next LT Pro"/>
      <family val="2"/>
      <scheme val="minor"/>
    </font>
    <font>
      <sz val="9"/>
      <color theme="3"/>
      <name val="Avenir Next LT Pro"/>
      <family val="2"/>
      <scheme val="minor"/>
    </font>
    <font>
      <sz val="11"/>
      <color theme="3"/>
      <name val="Avenir Next LT Pro"/>
      <family val="2"/>
      <scheme val="minor"/>
    </font>
    <font>
      <sz val="11"/>
      <name val="Avenir Next LT Pro"/>
      <family val="2"/>
      <scheme val="minor"/>
    </font>
    <font>
      <b/>
      <sz val="9"/>
      <color theme="0"/>
      <name val="Avenir Next LT Pro"/>
      <family val="2"/>
      <scheme val="minor"/>
    </font>
    <font>
      <u/>
      <sz val="11"/>
      <color theme="7"/>
      <name val="Avenir Next LT Pro"/>
      <family val="2"/>
      <scheme val="minor"/>
    </font>
    <font>
      <b/>
      <sz val="11"/>
      <name val="Avenir Next LT Pro"/>
      <family val="2"/>
      <scheme val="minor"/>
    </font>
    <font>
      <sz val="10"/>
      <name val="Avenir Next LT Pro"/>
      <family val="2"/>
      <scheme val="minor"/>
    </font>
    <font>
      <sz val="10"/>
      <color theme="0" tint="-0.499984740745262"/>
      <name val="Wingdings 3"/>
      <family val="1"/>
      <charset val="2"/>
    </font>
    <font>
      <sz val="11"/>
      <color theme="0" tint="-0.499984740745262"/>
      <name val="Avenir Next LT Pro"/>
      <family val="2"/>
      <scheme val="minor"/>
    </font>
    <font>
      <sz val="11"/>
      <color rgb="FFFF0000"/>
      <name val="Avenir Next LT Pro"/>
      <family val="2"/>
      <scheme val="minor"/>
    </font>
    <font>
      <b/>
      <sz val="11"/>
      <color theme="0"/>
      <name val="Avenir Next LT Pro"/>
      <family val="2"/>
      <scheme val="minor"/>
    </font>
    <font>
      <sz val="8"/>
      <name val="Avenir Next LT Pro"/>
      <family val="2"/>
      <scheme val="minor"/>
    </font>
    <font>
      <b/>
      <sz val="24"/>
      <name val="Avenir Next LT Pro"/>
      <family val="2"/>
      <scheme val="minor"/>
    </font>
    <font>
      <vertAlign val="superscript"/>
      <sz val="9"/>
      <name val="Avenir Next LT Pro"/>
      <family val="2"/>
      <scheme val="minor"/>
    </font>
    <font>
      <sz val="20"/>
      <color theme="3"/>
      <name val="Avenir Next LT Pro"/>
      <family val="2"/>
      <scheme val="minor"/>
    </font>
    <font>
      <b/>
      <sz val="16"/>
      <color theme="3"/>
      <name val="Avenir Next LT Pro"/>
      <family val="2"/>
      <scheme val="minor"/>
    </font>
    <font>
      <sz val="34"/>
      <color theme="3"/>
      <name val="Avenir Next LT Pro"/>
      <family val="2"/>
      <scheme val="minor"/>
    </font>
    <font>
      <b/>
      <sz val="10"/>
      <color theme="0"/>
      <name val="Avenir Next LT Pro"/>
      <family val="2"/>
      <scheme val="minor"/>
    </font>
    <font>
      <sz val="14"/>
      <color theme="5"/>
      <name val="Avenir Next LT Pro"/>
      <family val="2"/>
      <scheme val="minor"/>
    </font>
    <font>
      <sz val="10"/>
      <color theme="0"/>
      <name val="Avenir Next LT Pro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37">
    <xf numFmtId="0" fontId="0" fillId="0" borderId="0" xfId="0"/>
    <xf numFmtId="0" fontId="1" fillId="0" borderId="0" xfId="0" applyFont="1"/>
    <xf numFmtId="0" fontId="0" fillId="0" borderId="0" xfId="0" applyBorder="1"/>
    <xf numFmtId="0" fontId="4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165" fontId="6" fillId="0" borderId="0" xfId="1" applyNumberFormat="1" applyFont="1" applyFill="1" applyAlignment="1">
      <alignment horizontal="center"/>
    </xf>
    <xf numFmtId="0" fontId="8" fillId="0" borderId="0" xfId="0" applyFont="1"/>
    <xf numFmtId="0" fontId="0" fillId="0" borderId="4" xfId="0" applyBorder="1"/>
    <xf numFmtId="0" fontId="0" fillId="0" borderId="8" xfId="0" applyBorder="1"/>
    <xf numFmtId="0" fontId="0" fillId="0" borderId="9" xfId="0" applyBorder="1"/>
    <xf numFmtId="164" fontId="7" fillId="0" borderId="0" xfId="0" applyNumberFormat="1" applyFont="1" applyAlignment="1">
      <alignment horizontal="center"/>
    </xf>
    <xf numFmtId="0" fontId="12" fillId="0" borderId="0" xfId="0" applyFont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15" fillId="0" borderId="0" xfId="0" applyFont="1" applyBorder="1"/>
    <xf numFmtId="0" fontId="15" fillId="0" borderId="0" xfId="0" applyFont="1"/>
    <xf numFmtId="164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0" fillId="0" borderId="2" xfId="0" applyBorder="1"/>
    <xf numFmtId="0" fontId="1" fillId="0" borderId="3" xfId="0" applyFont="1" applyBorder="1"/>
    <xf numFmtId="165" fontId="6" fillId="0" borderId="0" xfId="1" applyNumberFormat="1" applyFont="1" applyFill="1" applyBorder="1" applyAlignment="1">
      <alignment horizontal="center"/>
    </xf>
    <xf numFmtId="164" fontId="4" fillId="0" borderId="5" xfId="0" applyNumberFormat="1" applyFont="1" applyFill="1" applyBorder="1" applyAlignment="1">
      <alignment horizontal="center"/>
    </xf>
    <xf numFmtId="0" fontId="16" fillId="0" borderId="0" xfId="0" applyFont="1"/>
    <xf numFmtId="166" fontId="17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11" fillId="0" borderId="0" xfId="0" applyFont="1"/>
    <xf numFmtId="0" fontId="19" fillId="0" borderId="0" xfId="0" applyFont="1"/>
    <xf numFmtId="0" fontId="20" fillId="0" borderId="0" xfId="0" applyFont="1" applyBorder="1"/>
    <xf numFmtId="164" fontId="11" fillId="0" borderId="0" xfId="0" applyNumberFormat="1" applyFont="1" applyAlignment="1"/>
    <xf numFmtId="0" fontId="20" fillId="0" borderId="0" xfId="0" applyFont="1"/>
    <xf numFmtId="0" fontId="11" fillId="0" borderId="0" xfId="0" applyFont="1" applyFill="1" applyAlignment="1">
      <alignment horizontal="center" vertical="center"/>
    </xf>
    <xf numFmtId="9" fontId="11" fillId="0" borderId="0" xfId="0" applyNumberFormat="1" applyFont="1" applyFill="1" applyAlignment="1">
      <alignment horizontal="left"/>
    </xf>
    <xf numFmtId="9" fontId="11" fillId="0" borderId="0" xfId="0" applyNumberFormat="1" applyFont="1" applyAlignment="1">
      <alignment horizontal="left"/>
    </xf>
    <xf numFmtId="0" fontId="22" fillId="0" borderId="0" xfId="0" applyFont="1"/>
    <xf numFmtId="165" fontId="6" fillId="0" borderId="6" xfId="1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7" borderId="0" xfId="0" applyFill="1"/>
    <xf numFmtId="0" fontId="23" fillId="0" borderId="0" xfId="0" applyFont="1"/>
    <xf numFmtId="0" fontId="24" fillId="0" borderId="0" xfId="0" applyFont="1"/>
    <xf numFmtId="165" fontId="7" fillId="0" borderId="0" xfId="1" applyNumberFormat="1" applyFont="1" applyFill="1" applyAlignment="1">
      <alignment horizontal="center"/>
    </xf>
    <xf numFmtId="165" fontId="8" fillId="0" borderId="0" xfId="0" applyNumberFormat="1" applyFont="1"/>
    <xf numFmtId="166" fontId="17" fillId="7" borderId="0" xfId="0" applyNumberFormat="1" applyFont="1" applyFill="1" applyBorder="1" applyAlignment="1">
      <alignment horizontal="center" vertical="center"/>
    </xf>
    <xf numFmtId="0" fontId="8" fillId="7" borderId="0" xfId="0" applyFont="1" applyFill="1"/>
    <xf numFmtId="0" fontId="11" fillId="0" borderId="0" xfId="0" applyFont="1" applyAlignment="1">
      <alignment vertical="center"/>
    </xf>
    <xf numFmtId="0" fontId="16" fillId="0" borderId="0" xfId="0" applyFont="1" applyFill="1"/>
    <xf numFmtId="0" fontId="30" fillId="0" borderId="0" xfId="0" applyFont="1"/>
    <xf numFmtId="164" fontId="4" fillId="0" borderId="1" xfId="0" applyNumberFormat="1" applyFont="1" applyBorder="1" applyAlignment="1" applyProtection="1">
      <alignment horizontal="center"/>
      <protection locked="0"/>
    </xf>
    <xf numFmtId="0" fontId="0" fillId="0" borderId="0" xfId="0" applyProtection="1"/>
    <xf numFmtId="0" fontId="1" fillId="0" borderId="0" xfId="0" applyFont="1" applyProtection="1"/>
    <xf numFmtId="0" fontId="26" fillId="0" borderId="0" xfId="0" applyFont="1" applyProtection="1"/>
    <xf numFmtId="0" fontId="16" fillId="0" borderId="0" xfId="0" applyFont="1" applyProtection="1"/>
    <xf numFmtId="0" fontId="6" fillId="0" borderId="0" xfId="0" applyFont="1" applyAlignment="1" applyProtection="1">
      <alignment vertical="center"/>
    </xf>
    <xf numFmtId="166" fontId="17" fillId="0" borderId="0" xfId="0" applyNumberFormat="1" applyFont="1" applyBorder="1" applyAlignment="1" applyProtection="1">
      <alignment horizontal="center" vertical="center"/>
    </xf>
    <xf numFmtId="0" fontId="8" fillId="0" borderId="0" xfId="0" applyFont="1" applyProtection="1"/>
    <xf numFmtId="0" fontId="0" fillId="0" borderId="0" xfId="0" applyBorder="1" applyProtection="1"/>
    <xf numFmtId="0" fontId="19" fillId="0" borderId="0" xfId="0" applyFont="1" applyProtection="1"/>
    <xf numFmtId="0" fontId="15" fillId="0" borderId="0" xfId="0" applyFont="1" applyProtection="1"/>
    <xf numFmtId="165" fontId="6" fillId="0" borderId="0" xfId="1" applyNumberFormat="1" applyFont="1" applyFill="1" applyAlignment="1" applyProtection="1">
      <alignment horizontal="center"/>
    </xf>
    <xf numFmtId="164" fontId="6" fillId="0" borderId="0" xfId="0" applyNumberFormat="1" applyFont="1" applyAlignment="1" applyProtection="1">
      <alignment horizontal="center"/>
    </xf>
    <xf numFmtId="0" fontId="4" fillId="2" borderId="0" xfId="0" applyFont="1" applyFill="1" applyAlignment="1" applyProtection="1">
      <alignment horizontal="center" vertical="center"/>
    </xf>
    <xf numFmtId="164" fontId="4" fillId="0" borderId="0" xfId="0" applyNumberFormat="1" applyFont="1" applyAlignment="1" applyProtection="1"/>
    <xf numFmtId="0" fontId="11" fillId="0" borderId="0" xfId="0" applyFont="1" applyAlignment="1" applyProtection="1">
      <alignment horizontal="left"/>
    </xf>
    <xf numFmtId="0" fontId="4" fillId="3" borderId="0" xfId="0" applyFont="1" applyFill="1" applyAlignment="1" applyProtection="1">
      <alignment horizontal="center" vertical="center"/>
    </xf>
    <xf numFmtId="0" fontId="11" fillId="0" borderId="0" xfId="0" applyFont="1" applyProtection="1"/>
    <xf numFmtId="0" fontId="4" fillId="0" borderId="0" xfId="0" applyFont="1" applyAlignment="1" applyProtection="1">
      <alignment horizontal="center"/>
    </xf>
    <xf numFmtId="0" fontId="4" fillId="6" borderId="0" xfId="0" applyFont="1" applyFill="1" applyAlignment="1" applyProtection="1">
      <alignment horizontal="center" vertical="center"/>
    </xf>
    <xf numFmtId="0" fontId="4" fillId="4" borderId="0" xfId="0" applyFont="1" applyFill="1" applyAlignment="1" applyProtection="1">
      <alignment horizontal="center" vertical="center"/>
    </xf>
    <xf numFmtId="0" fontId="4" fillId="5" borderId="0" xfId="0" applyFont="1" applyFill="1" applyAlignment="1" applyProtection="1">
      <alignment horizontal="center" vertical="center"/>
    </xf>
    <xf numFmtId="0" fontId="10" fillId="0" borderId="0" xfId="0" applyFont="1" applyBorder="1" applyAlignment="1" applyProtection="1">
      <alignment horizontal="left" vertical="center"/>
    </xf>
    <xf numFmtId="0" fontId="4" fillId="0" borderId="0" xfId="0" applyFont="1" applyProtection="1"/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/>
    <xf numFmtId="0" fontId="16" fillId="0" borderId="0" xfId="0" applyFont="1" applyFill="1" applyProtection="1"/>
    <xf numFmtId="0" fontId="11" fillId="0" borderId="0" xfId="0" applyFont="1" applyFill="1" applyAlignment="1" applyProtection="1">
      <alignment horizontal="left"/>
    </xf>
    <xf numFmtId="2" fontId="0" fillId="0" borderId="0" xfId="0" applyNumberFormat="1" applyAlignment="1" applyProtection="1">
      <alignment horizontal="center"/>
    </xf>
    <xf numFmtId="166" fontId="3" fillId="0" borderId="0" xfId="0" applyNumberFormat="1" applyFont="1" applyBorder="1" applyAlignment="1" applyProtection="1">
      <alignment vertical="center"/>
    </xf>
    <xf numFmtId="164" fontId="7" fillId="0" borderId="0" xfId="0" applyNumberFormat="1" applyFont="1" applyAlignment="1" applyProtection="1">
      <alignment horizontal="center"/>
    </xf>
    <xf numFmtId="0" fontId="13" fillId="0" borderId="0" xfId="0" applyFont="1" applyProtection="1"/>
    <xf numFmtId="9" fontId="11" fillId="0" borderId="0" xfId="0" applyNumberFormat="1" applyFont="1" applyAlignment="1" applyProtection="1">
      <alignment horizontal="left"/>
    </xf>
    <xf numFmtId="9" fontId="11" fillId="0" borderId="0" xfId="0" applyNumberFormat="1" applyFont="1" applyFill="1" applyAlignment="1" applyProtection="1">
      <alignment horizontal="left"/>
    </xf>
    <xf numFmtId="164" fontId="14" fillId="8" borderId="1" xfId="0" applyNumberFormat="1" applyFont="1" applyFill="1" applyBorder="1" applyAlignment="1" applyProtection="1">
      <alignment horizontal="center"/>
      <protection locked="0"/>
    </xf>
    <xf numFmtId="0" fontId="18" fillId="0" borderId="0" xfId="2" applyFont="1" applyProtection="1">
      <protection locked="0"/>
    </xf>
    <xf numFmtId="0" fontId="30" fillId="0" borderId="0" xfId="0" applyFont="1" applyProtection="1"/>
    <xf numFmtId="0" fontId="28" fillId="0" borderId="0" xfId="0" applyFont="1" applyProtection="1"/>
    <xf numFmtId="0" fontId="3" fillId="0" borderId="0" xfId="0" applyFont="1" applyProtection="1"/>
    <xf numFmtId="0" fontId="9" fillId="0" borderId="0" xfId="0" applyFont="1" applyAlignment="1" applyProtection="1">
      <alignment vertical="center"/>
    </xf>
    <xf numFmtId="0" fontId="0" fillId="0" borderId="0" xfId="0" applyFill="1" applyBorder="1" applyProtection="1"/>
    <xf numFmtId="0" fontId="0" fillId="0" borderId="0" xfId="0" applyFill="1"/>
    <xf numFmtId="164" fontId="11" fillId="0" borderId="0" xfId="0" applyNumberFormat="1" applyFont="1" applyFill="1" applyAlignment="1"/>
    <xf numFmtId="0" fontId="20" fillId="0" borderId="0" xfId="0" applyFont="1" applyFill="1"/>
    <xf numFmtId="0" fontId="21" fillId="0" borderId="0" xfId="0" applyFont="1" applyFill="1" applyBorder="1" applyAlignment="1">
      <alignment horizontal="left"/>
    </xf>
    <xf numFmtId="0" fontId="19" fillId="0" borderId="0" xfId="0" applyFont="1" applyFill="1" applyBorder="1" applyProtection="1">
      <protection locked="0"/>
    </xf>
    <xf numFmtId="165" fontId="7" fillId="0" borderId="0" xfId="0" applyNumberFormat="1" applyFont="1"/>
    <xf numFmtId="165" fontId="17" fillId="0" borderId="0" xfId="0" applyNumberFormat="1" applyFont="1"/>
    <xf numFmtId="0" fontId="7" fillId="0" borderId="0" xfId="0" applyFont="1"/>
    <xf numFmtId="0" fontId="0" fillId="0" borderId="0" xfId="0" applyFill="1" applyProtection="1"/>
    <xf numFmtId="168" fontId="31" fillId="0" borderId="0" xfId="0" applyNumberFormat="1" applyFont="1" applyBorder="1" applyProtection="1"/>
    <xf numFmtId="168" fontId="4" fillId="4" borderId="1" xfId="0" applyNumberFormat="1" applyFont="1" applyFill="1" applyBorder="1" applyProtection="1">
      <protection locked="0"/>
    </xf>
    <xf numFmtId="0" fontId="32" fillId="0" borderId="0" xfId="0" applyFont="1" applyFill="1" applyAlignment="1" applyProtection="1">
      <alignment vertical="center"/>
    </xf>
    <xf numFmtId="0" fontId="15" fillId="0" borderId="0" xfId="0" applyFont="1" applyFill="1" applyProtection="1"/>
    <xf numFmtId="0" fontId="23" fillId="0" borderId="0" xfId="0" applyFont="1" applyProtection="1"/>
    <xf numFmtId="0" fontId="23" fillId="0" borderId="0" xfId="0" applyFont="1" applyFill="1" applyProtection="1"/>
    <xf numFmtId="0" fontId="33" fillId="0" borderId="0" xfId="0" applyFont="1" applyAlignment="1">
      <alignment horizontal="right"/>
    </xf>
    <xf numFmtId="168" fontId="8" fillId="0" borderId="0" xfId="0" applyNumberFormat="1" applyFont="1" applyProtection="1"/>
    <xf numFmtId="169" fontId="7" fillId="0" borderId="0" xfId="1" applyNumberFormat="1" applyFont="1" applyFill="1" applyAlignment="1" applyProtection="1">
      <alignment horizontal="center"/>
    </xf>
    <xf numFmtId="9" fontId="8" fillId="0" borderId="0" xfId="1" applyFont="1"/>
    <xf numFmtId="167" fontId="8" fillId="0" borderId="0" xfId="0" applyNumberFormat="1" applyFont="1"/>
    <xf numFmtId="0" fontId="14" fillId="0" borderId="0" xfId="0" applyFont="1" applyAlignment="1" applyProtection="1">
      <alignment horizontal="right" wrapText="1"/>
    </xf>
    <xf numFmtId="166" fontId="3" fillId="0" borderId="2" xfId="0" applyNumberFormat="1" applyFont="1" applyBorder="1" applyAlignment="1" applyProtection="1">
      <alignment horizontal="center" vertical="center"/>
    </xf>
    <xf numFmtId="166" fontId="3" fillId="0" borderId="3" xfId="0" applyNumberFormat="1" applyFont="1" applyBorder="1" applyAlignment="1" applyProtection="1">
      <alignment horizontal="center" vertical="center"/>
    </xf>
    <xf numFmtId="166" fontId="3" fillId="0" borderId="4" xfId="0" applyNumberFormat="1" applyFont="1" applyBorder="1" applyAlignment="1" applyProtection="1">
      <alignment horizontal="center" vertical="center"/>
    </xf>
    <xf numFmtId="166" fontId="3" fillId="0" borderId="7" xfId="0" applyNumberFormat="1" applyFont="1" applyBorder="1" applyAlignment="1" applyProtection="1">
      <alignment horizontal="center" vertical="center"/>
    </xf>
    <xf numFmtId="166" fontId="3" fillId="0" borderId="8" xfId="0" applyNumberFormat="1" applyFont="1" applyBorder="1" applyAlignment="1" applyProtection="1">
      <alignment horizontal="center" vertical="center"/>
    </xf>
    <xf numFmtId="166" fontId="3" fillId="0" borderId="9" xfId="0" applyNumberFormat="1" applyFont="1" applyBorder="1" applyAlignment="1" applyProtection="1">
      <alignment horizontal="center" vertical="center"/>
    </xf>
    <xf numFmtId="166" fontId="3" fillId="0" borderId="2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166" fontId="3" fillId="0" borderId="4" xfId="0" applyNumberFormat="1" applyFont="1" applyBorder="1" applyAlignment="1">
      <alignment horizontal="center" vertical="center"/>
    </xf>
    <xf numFmtId="166" fontId="3" fillId="0" borderId="7" xfId="0" applyNumberFormat="1" applyFont="1" applyBorder="1" applyAlignment="1">
      <alignment horizontal="center" vertical="center"/>
    </xf>
    <xf numFmtId="166" fontId="3" fillId="0" borderId="8" xfId="0" applyNumberFormat="1" applyFont="1" applyBorder="1" applyAlignment="1">
      <alignment horizontal="center" vertical="center"/>
    </xf>
    <xf numFmtId="166" fontId="3" fillId="0" borderId="9" xfId="0" applyNumberFormat="1" applyFont="1" applyBorder="1" applyAlignment="1">
      <alignment horizontal="center" vertical="center"/>
    </xf>
    <xf numFmtId="166" fontId="13" fillId="0" borderId="2" xfId="0" applyNumberFormat="1" applyFont="1" applyBorder="1" applyAlignment="1">
      <alignment horizontal="center" vertical="center"/>
    </xf>
    <xf numFmtId="166" fontId="13" fillId="0" borderId="3" xfId="0" applyNumberFormat="1" applyFont="1" applyBorder="1" applyAlignment="1">
      <alignment horizontal="center" vertical="center"/>
    </xf>
    <xf numFmtId="166" fontId="13" fillId="0" borderId="4" xfId="0" applyNumberFormat="1" applyFont="1" applyBorder="1" applyAlignment="1">
      <alignment horizontal="center" vertical="center"/>
    </xf>
    <xf numFmtId="166" fontId="13" fillId="0" borderId="7" xfId="0" applyNumberFormat="1" applyFont="1" applyBorder="1" applyAlignment="1">
      <alignment horizontal="center" vertical="center"/>
    </xf>
    <xf numFmtId="166" fontId="13" fillId="0" borderId="8" xfId="0" applyNumberFormat="1" applyFont="1" applyBorder="1" applyAlignment="1">
      <alignment horizontal="center" vertical="center"/>
    </xf>
    <xf numFmtId="166" fontId="13" fillId="0" borderId="9" xfId="0" applyNumberFormat="1" applyFont="1" applyBorder="1" applyAlignment="1">
      <alignment horizontal="center" vertical="center"/>
    </xf>
    <xf numFmtId="0" fontId="29" fillId="0" borderId="0" xfId="0" applyFont="1" applyBorder="1" applyAlignment="1">
      <alignment horizontal="center"/>
    </xf>
    <xf numFmtId="0" fontId="29" fillId="0" borderId="8" xfId="0" applyFont="1" applyBorder="1" applyAlignment="1">
      <alignment horizontal="center"/>
    </xf>
    <xf numFmtId="166" fontId="3" fillId="0" borderId="0" xfId="0" applyNumberFormat="1" applyFont="1" applyBorder="1" applyAlignment="1">
      <alignment horizontal="center" vertical="center"/>
    </xf>
    <xf numFmtId="166" fontId="3" fillId="0" borderId="10" xfId="0" applyNumberFormat="1" applyFont="1" applyBorder="1" applyAlignment="1">
      <alignment horizontal="center" vertical="center"/>
    </xf>
    <xf numFmtId="166" fontId="3" fillId="0" borderId="11" xfId="0" applyNumberFormat="1" applyFont="1" applyBorder="1" applyAlignment="1">
      <alignment horizontal="center" vertical="center"/>
    </xf>
  </cellXfs>
  <cellStyles count="3">
    <cellStyle name="Hyperkobling" xfId="2" builtinId="8"/>
    <cellStyle name="Normal" xfId="0" builtinId="0"/>
    <cellStyle name="Prosent" xfId="1" builtinId="5"/>
  </cellStyles>
  <dxfs count="156">
    <dxf>
      <font>
        <color theme="0" tint="-0.34998626667073579"/>
      </font>
    </dxf>
    <dxf>
      <fill>
        <patternFill>
          <bgColor theme="0" tint="-4.9989318521683403E-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>
          <bgColor rgb="FFFF0000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2"/>
        </patternFill>
      </fill>
    </dxf>
    <dxf>
      <font>
        <color theme="0" tint="-0.34998626667073579"/>
      </font>
    </dxf>
    <dxf>
      <font>
        <color theme="0" tint="-0.34998626667073579"/>
      </font>
    </dxf>
    <dxf>
      <fill>
        <patternFill>
          <bgColor theme="0" tint="-4.9989318521683403E-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>
          <bgColor rgb="FFFF0000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colors>
    <mruColors>
      <color rgb="FFA04747"/>
      <color rgb="FFFFCC66"/>
      <color rgb="FFFECE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v>Actualpoeng</c:v>
          </c:tx>
          <c:spPr>
            <a:noFill/>
            <a:ln>
              <a:noFill/>
            </a:ln>
            <a:effectLst/>
          </c:spPr>
          <c:invertIfNegative val="0"/>
          <c:val>
            <c:numRef>
              <c:f>Mobilitet!$G$5</c:f>
              <c:numCache>
                <c:formatCode>0.0" poeng"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CA-49D5-824F-367A35066D12}"/>
            </c:ext>
          </c:extLst>
        </c:ser>
        <c:ser>
          <c:idx val="1"/>
          <c:order val="1"/>
          <c:tx>
            <c:v>Coverup</c:v>
          </c:tx>
          <c:spPr>
            <a:solidFill>
              <a:sysClr val="window" lastClr="FFFFFF"/>
            </a:solidFill>
            <a:ln>
              <a:noFill/>
            </a:ln>
            <a:effectLst/>
          </c:spPr>
          <c:invertIfNegative val="0"/>
          <c:val>
            <c:numRef>
              <c:f>(Mobilitet!$J$9,Mobilitet!$J$8)</c:f>
              <c:numCache>
                <c:formatCode>0.0" poeng"</c:formatCode>
                <c:ptCount val="2"/>
                <c:pt idx="0">
                  <c:v>4.5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ECA-49D5-824F-367A35066D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overlap val="100"/>
        <c:axId val="806535119"/>
        <c:axId val="766355999"/>
      </c:barChart>
      <c:catAx>
        <c:axId val="806535119"/>
        <c:scaling>
          <c:orientation val="minMax"/>
        </c:scaling>
        <c:delete val="1"/>
        <c:axPos val="b"/>
        <c:majorTickMark val="out"/>
        <c:minorTickMark val="none"/>
        <c:tickLblPos val="nextTo"/>
        <c:crossAx val="766355999"/>
        <c:crosses val="autoZero"/>
        <c:auto val="1"/>
        <c:lblAlgn val="ctr"/>
        <c:lblOffset val="100"/>
        <c:noMultiLvlLbl val="0"/>
      </c:catAx>
      <c:valAx>
        <c:axId val="766355999"/>
        <c:scaling>
          <c:orientation val="minMax"/>
          <c:max val="4.4000000000000004"/>
          <c:min val="0"/>
        </c:scaling>
        <c:delete val="0"/>
        <c:axPos val="l"/>
        <c:numFmt formatCode="0&quot; poeng&quot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806535119"/>
        <c:crosses val="autoZero"/>
        <c:crossBetween val="between"/>
        <c:majorUnit val="1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v>Actualpoeng</c:v>
          </c:tx>
          <c:spPr>
            <a:noFill/>
            <a:ln>
              <a:noFill/>
            </a:ln>
            <a:effectLst/>
          </c:spPr>
          <c:invertIfNegative val="0"/>
          <c:val>
            <c:numRef>
              <c:f>Mobilitet!$G$5</c:f>
              <c:numCache>
                <c:formatCode>0.0" poeng"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D0-41A9-B637-CE9DDE90A9B2}"/>
            </c:ext>
          </c:extLst>
        </c:ser>
        <c:ser>
          <c:idx val="1"/>
          <c:order val="1"/>
          <c:tx>
            <c:v>Coverup</c:v>
          </c:tx>
          <c:spPr>
            <a:solidFill>
              <a:sysClr val="window" lastClr="FFFFFF"/>
            </a:solidFill>
            <a:ln>
              <a:noFill/>
            </a:ln>
            <a:effectLst/>
          </c:spPr>
          <c:invertIfNegative val="0"/>
          <c:val>
            <c:numRef>
              <c:f>(Mobilitet!$J$9,Mobilitet!$J$8)</c:f>
              <c:numCache>
                <c:formatCode>0.0" poeng"</c:formatCode>
                <c:ptCount val="2"/>
                <c:pt idx="0">
                  <c:v>4.5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D0-41A9-B637-CE9DDE90A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"/>
        <c:overlap val="100"/>
        <c:axId val="806535119"/>
        <c:axId val="766355999"/>
      </c:barChart>
      <c:catAx>
        <c:axId val="806535119"/>
        <c:scaling>
          <c:orientation val="minMax"/>
        </c:scaling>
        <c:delete val="1"/>
        <c:axPos val="b"/>
        <c:majorTickMark val="out"/>
        <c:minorTickMark val="none"/>
        <c:tickLblPos val="nextTo"/>
        <c:crossAx val="766355999"/>
        <c:crosses val="autoZero"/>
        <c:auto val="1"/>
        <c:lblAlgn val="ctr"/>
        <c:lblOffset val="100"/>
        <c:noMultiLvlLbl val="0"/>
      </c:catAx>
      <c:valAx>
        <c:axId val="766355999"/>
        <c:scaling>
          <c:orientation val="minMax"/>
          <c:max val="4.4000000000000004"/>
          <c:min val="0"/>
        </c:scaling>
        <c:delete val="0"/>
        <c:axPos val="l"/>
        <c:numFmt formatCode="0&quot; poeng&quot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80653511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v>Receivedpoeng</c:v>
          </c:tx>
          <c:spPr>
            <a:noFill/>
            <a:ln>
              <a:noFill/>
            </a:ln>
            <a:effectLst/>
          </c:spPr>
          <c:invertIfNegative val="0"/>
          <c:val>
            <c:numRef>
              <c:f>Arealbruk!$G$5</c:f>
              <c:numCache>
                <c:formatCode>0.0" poeng"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DF-420C-BBDA-AF420183A695}"/>
            </c:ext>
          </c:extLst>
        </c:ser>
        <c:ser>
          <c:idx val="1"/>
          <c:order val="1"/>
          <c:tx>
            <c:v>Coverup</c:v>
          </c:tx>
          <c:spPr>
            <a:solidFill>
              <a:sysClr val="window" lastClr="FFFFFF"/>
            </a:solidFill>
            <a:ln>
              <a:noFill/>
            </a:ln>
            <a:effectLst/>
          </c:spPr>
          <c:invertIfNegative val="0"/>
          <c:val>
            <c:numRef>
              <c:f>(Arealbruk!$J$9,Arealbruk!$J$8)</c:f>
              <c:numCache>
                <c:formatCode>0.0" poeng"</c:formatCode>
                <c:ptCount val="2"/>
                <c:pt idx="0">
                  <c:v>4.5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DF-420C-BBDA-AF420183A6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806535119"/>
        <c:axId val="766355999"/>
      </c:barChart>
      <c:catAx>
        <c:axId val="806535119"/>
        <c:scaling>
          <c:orientation val="minMax"/>
        </c:scaling>
        <c:delete val="1"/>
        <c:axPos val="b"/>
        <c:majorTickMark val="out"/>
        <c:minorTickMark val="none"/>
        <c:tickLblPos val="nextTo"/>
        <c:crossAx val="766355999"/>
        <c:crosses val="autoZero"/>
        <c:auto val="1"/>
        <c:lblAlgn val="ctr"/>
        <c:lblOffset val="100"/>
        <c:noMultiLvlLbl val="0"/>
      </c:catAx>
      <c:valAx>
        <c:axId val="766355999"/>
        <c:scaling>
          <c:orientation val="minMax"/>
          <c:max val="4.4000000000000004"/>
          <c:min val="0"/>
        </c:scaling>
        <c:delete val="0"/>
        <c:axPos val="l"/>
        <c:numFmt formatCode="0&quot; poeng&quot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80653511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v>Actualpoeng</c:v>
          </c:tx>
          <c:spPr>
            <a:noFill/>
            <a:ln>
              <a:noFill/>
            </a:ln>
            <a:effectLst/>
          </c:spPr>
          <c:invertIfNegative val="0"/>
          <c:val>
            <c:numRef>
              <c:f>Energi!$G$5</c:f>
              <c:numCache>
                <c:formatCode>0.0" poeng"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F4-49CE-88FC-BC79858C5716}"/>
            </c:ext>
          </c:extLst>
        </c:ser>
        <c:ser>
          <c:idx val="1"/>
          <c:order val="1"/>
          <c:tx>
            <c:v>Coverup</c:v>
          </c:tx>
          <c:spPr>
            <a:solidFill>
              <a:sysClr val="window" lastClr="FFFFFF"/>
            </a:solidFill>
            <a:ln>
              <a:noFill/>
            </a:ln>
            <a:effectLst/>
          </c:spPr>
          <c:invertIfNegative val="0"/>
          <c:val>
            <c:numRef>
              <c:f>(Energi!$J$9,Energi!$J$8)</c:f>
              <c:numCache>
                <c:formatCode>0.0" poeng"</c:formatCode>
                <c:ptCount val="2"/>
                <c:pt idx="0">
                  <c:v>4.5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2F4-49CE-88FC-BC79858C57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806535119"/>
        <c:axId val="766355999"/>
      </c:barChart>
      <c:catAx>
        <c:axId val="806535119"/>
        <c:scaling>
          <c:orientation val="minMax"/>
        </c:scaling>
        <c:delete val="1"/>
        <c:axPos val="b"/>
        <c:majorTickMark val="out"/>
        <c:minorTickMark val="none"/>
        <c:tickLblPos val="nextTo"/>
        <c:crossAx val="766355999"/>
        <c:crosses val="autoZero"/>
        <c:auto val="1"/>
        <c:lblAlgn val="ctr"/>
        <c:lblOffset val="100"/>
        <c:noMultiLvlLbl val="0"/>
      </c:catAx>
      <c:valAx>
        <c:axId val="766355999"/>
        <c:scaling>
          <c:orientation val="minMax"/>
          <c:max val="4.4000000000000004"/>
          <c:min val="0"/>
        </c:scaling>
        <c:delete val="0"/>
        <c:axPos val="l"/>
        <c:numFmt formatCode="0&quot; poeng&quot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80653511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v>Actualpoeng</c:v>
          </c:tx>
          <c:spPr>
            <a:noFill/>
            <a:ln>
              <a:noFill/>
            </a:ln>
            <a:effectLst/>
          </c:spPr>
          <c:invertIfNegative val="0"/>
          <c:val>
            <c:numRef>
              <c:f>Materialer!$G$5</c:f>
              <c:numCache>
                <c:formatCode>0.0" poeng"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43-435D-A71F-9C4E91A7D62E}"/>
            </c:ext>
          </c:extLst>
        </c:ser>
        <c:ser>
          <c:idx val="1"/>
          <c:order val="1"/>
          <c:tx>
            <c:v>Coverup</c:v>
          </c:tx>
          <c:spPr>
            <a:solidFill>
              <a:sysClr val="window" lastClr="FFFFFF"/>
            </a:solidFill>
            <a:ln>
              <a:noFill/>
            </a:ln>
            <a:effectLst/>
          </c:spPr>
          <c:invertIfNegative val="0"/>
          <c:val>
            <c:numRef>
              <c:f>(Materialer!$J$9,Materialer!$J$8)</c:f>
              <c:numCache>
                <c:formatCode>0.0" poeng"</c:formatCode>
                <c:ptCount val="2"/>
                <c:pt idx="0">
                  <c:v>4.5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43-435D-A71F-9C4E91A7D6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806535119"/>
        <c:axId val="766355999"/>
      </c:barChart>
      <c:catAx>
        <c:axId val="806535119"/>
        <c:scaling>
          <c:orientation val="minMax"/>
        </c:scaling>
        <c:delete val="1"/>
        <c:axPos val="b"/>
        <c:majorTickMark val="out"/>
        <c:minorTickMark val="none"/>
        <c:tickLblPos val="nextTo"/>
        <c:crossAx val="766355999"/>
        <c:crosses val="autoZero"/>
        <c:auto val="1"/>
        <c:lblAlgn val="ctr"/>
        <c:lblOffset val="100"/>
        <c:noMultiLvlLbl val="0"/>
      </c:catAx>
      <c:valAx>
        <c:axId val="766355999"/>
        <c:scaling>
          <c:orientation val="minMax"/>
          <c:max val="4.4000000000000004"/>
          <c:min val="0"/>
        </c:scaling>
        <c:delete val="0"/>
        <c:axPos val="l"/>
        <c:numFmt formatCode="0&quot; poeng&quot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80653511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v>Actualpoeng</c:v>
          </c:tx>
          <c:spPr>
            <a:noFill/>
            <a:ln>
              <a:noFill/>
            </a:ln>
            <a:effectLst/>
          </c:spPr>
          <c:invertIfNegative val="0"/>
          <c:val>
            <c:numRef>
              <c:f>Mobilitet!$G$5</c:f>
              <c:numCache>
                <c:formatCode>0.0" poeng"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7E-4476-85A2-8D7EDABE592D}"/>
            </c:ext>
          </c:extLst>
        </c:ser>
        <c:ser>
          <c:idx val="1"/>
          <c:order val="1"/>
          <c:tx>
            <c:v>Coverup</c:v>
          </c:tx>
          <c:spPr>
            <a:solidFill>
              <a:sysClr val="window" lastClr="FFFFFF"/>
            </a:solidFill>
            <a:ln>
              <a:noFill/>
            </a:ln>
            <a:effectLst/>
          </c:spPr>
          <c:invertIfNegative val="0"/>
          <c:val>
            <c:numRef>
              <c:f>(Mobilitet!$J$9,Mobilitet!$J$8)</c:f>
              <c:numCache>
                <c:formatCode>0.0" poeng"</c:formatCode>
                <c:ptCount val="2"/>
                <c:pt idx="0">
                  <c:v>4.5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7E-4476-85A2-8D7EDABE59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"/>
        <c:overlap val="100"/>
        <c:axId val="806535119"/>
        <c:axId val="766355999"/>
      </c:barChart>
      <c:catAx>
        <c:axId val="806535119"/>
        <c:scaling>
          <c:orientation val="minMax"/>
        </c:scaling>
        <c:delete val="1"/>
        <c:axPos val="b"/>
        <c:majorTickMark val="out"/>
        <c:minorTickMark val="none"/>
        <c:tickLblPos val="nextTo"/>
        <c:crossAx val="766355999"/>
        <c:crosses val="autoZero"/>
        <c:auto val="1"/>
        <c:lblAlgn val="ctr"/>
        <c:lblOffset val="100"/>
        <c:noMultiLvlLbl val="0"/>
      </c:catAx>
      <c:valAx>
        <c:axId val="766355999"/>
        <c:scaling>
          <c:orientation val="minMax"/>
          <c:max val="4.4000000000000004"/>
          <c:min val="0"/>
        </c:scaling>
        <c:delete val="1"/>
        <c:axPos val="l"/>
        <c:numFmt formatCode="0&quot; poeng&quot;" sourceLinked="0"/>
        <c:majorTickMark val="out"/>
        <c:minorTickMark val="none"/>
        <c:tickLblPos val="nextTo"/>
        <c:crossAx val="80653511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rgbClr val="FF0000"/>
          </a:solidFill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v>Actual poeng</c:v>
          </c:tx>
          <c:spPr>
            <a:noFill/>
            <a:ln>
              <a:noFill/>
            </a:ln>
            <a:effectLst/>
          </c:spPr>
          <c:invertIfNegative val="0"/>
          <c:val>
            <c:numRef>
              <c:f>Resultater!$B$31</c:f>
              <c:numCache>
                <c:formatCode>0.0" poeng"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7F-4369-8D7F-4A5187BC6BFA}"/>
            </c:ext>
          </c:extLst>
        </c:ser>
        <c:ser>
          <c:idx val="1"/>
          <c:order val="1"/>
          <c:tx>
            <c:v>Coverup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B3453013-9FF9-47D2-8DFC-8C25BFBA167B}" type="CELLRANGE">
                      <a:rPr lang="en-US"/>
                      <a:pPr>
                        <a:defRPr sz="1100" b="1"/>
                      </a:pPr>
                      <a:t>[CELLEOMRÅDE]</a:t>
                    </a:fld>
                    <a:endParaRPr lang="nb-NO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nb-NO"/>
                </a:p>
              </c:txPr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917F-4369-8D7F-4A5187BC6BF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nb-NO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</c:ext>
                <c:ext xmlns:c16="http://schemas.microsoft.com/office/drawing/2014/chart" uri="{C3380CC4-5D6E-409C-BE32-E72D297353CC}">
                  <c16:uniqueId val="{00000003-917F-4369-8D7F-4A5187BC6B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val>
            <c:numRef>
              <c:f>(Resultater!$W$13,Resultater!$W$12)</c:f>
              <c:numCache>
                <c:formatCode>0.0" poeng"</c:formatCode>
                <c:ptCount val="2"/>
                <c:pt idx="0">
                  <c:v>4.5</c:v>
                </c:pt>
                <c:pt idx="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Resultater!$B$31</c15:f>
                <c15:dlblRangeCache>
                  <c:ptCount val="1"/>
                  <c:pt idx="0">
                    <c:v>0,0 poeng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917F-4369-8D7F-4A5187BC6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806535119"/>
        <c:axId val="766355999"/>
      </c:barChart>
      <c:catAx>
        <c:axId val="806535119"/>
        <c:scaling>
          <c:orientation val="minMax"/>
        </c:scaling>
        <c:delete val="1"/>
        <c:axPos val="b"/>
        <c:majorTickMark val="out"/>
        <c:minorTickMark val="none"/>
        <c:tickLblPos val="nextTo"/>
        <c:crossAx val="766355999"/>
        <c:crosses val="autoZero"/>
        <c:auto val="1"/>
        <c:lblAlgn val="ctr"/>
        <c:lblOffset val="100"/>
        <c:noMultiLvlLbl val="0"/>
      </c:catAx>
      <c:valAx>
        <c:axId val="766355999"/>
        <c:scaling>
          <c:orientation val="minMax"/>
          <c:max val="4.4000000000000004"/>
          <c:min val="0"/>
        </c:scaling>
        <c:delete val="0"/>
        <c:axPos val="l"/>
        <c:numFmt formatCode="0&quot; poeng&quot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80653511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2"/>
          <c:order val="0"/>
          <c:spPr>
            <a:solidFill>
              <a:schemeClr val="accent5">
                <a:lumMod val="75000"/>
              </a:schemeClr>
            </a:solidFill>
            <a:ln w="12700">
              <a:solidFill>
                <a:schemeClr val="bg2"/>
              </a:solidFill>
            </a:ln>
          </c:spPr>
          <c:cat>
            <c:strRef>
              <c:f>(Resultater!$M$8,Resultater!$Q$8,Resultater!$M$21,Resultater!$Q$21)</c:f>
              <c:strCache>
                <c:ptCount val="4"/>
                <c:pt idx="0">
                  <c:v>Mobilitet</c:v>
                </c:pt>
                <c:pt idx="1">
                  <c:v>Arealbruk</c:v>
                </c:pt>
                <c:pt idx="2">
                  <c:v>Energi</c:v>
                </c:pt>
                <c:pt idx="3">
                  <c:v>Materialer</c:v>
                </c:pt>
              </c:strCache>
            </c:strRef>
          </c:cat>
          <c:val>
            <c:numRef>
              <c:f>(Resultater!$M$11,Resultater!$Q$11,Resultater!$M$24,Resultater!$Q$24)</c:f>
              <c:numCache>
                <c:formatCode>"x "0\ %</c:formatCode>
                <c:ptCount val="4"/>
                <c:pt idx="0">
                  <c:v>0.25</c:v>
                </c:pt>
                <c:pt idx="1">
                  <c:v>0.15</c:v>
                </c:pt>
                <c:pt idx="2">
                  <c:v>0.35</c:v>
                </c:pt>
                <c:pt idx="3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57-4808-8E00-4BE074124714}"/>
            </c:ext>
          </c:extLst>
        </c:ser>
        <c:ser>
          <c:idx val="4"/>
          <c:order val="1"/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bg2"/>
              </a:solidFill>
            </a:ln>
          </c:spPr>
          <c:cat>
            <c:strRef>
              <c:f>(Resultater!$M$8,Resultater!$Q$8,Resultater!$M$21,Resultater!$Q$21)</c:f>
              <c:strCache>
                <c:ptCount val="4"/>
                <c:pt idx="0">
                  <c:v>Mobilitet</c:v>
                </c:pt>
                <c:pt idx="1">
                  <c:v>Arealbruk</c:v>
                </c:pt>
                <c:pt idx="2">
                  <c:v>Energi</c:v>
                </c:pt>
                <c:pt idx="3">
                  <c:v>Materialer</c:v>
                </c:pt>
              </c:strCache>
            </c:strRef>
          </c:cat>
          <c:val>
            <c:numRef>
              <c:f>(Resultater!$M$11,Resultater!$Q$11,Resultater!$M$24,Resultater!$Q$24)</c:f>
              <c:numCache>
                <c:formatCode>"x "0\ %</c:formatCode>
                <c:ptCount val="4"/>
                <c:pt idx="0">
                  <c:v>0.25</c:v>
                </c:pt>
                <c:pt idx="1">
                  <c:v>0.15</c:v>
                </c:pt>
                <c:pt idx="2">
                  <c:v>0.35</c:v>
                </c:pt>
                <c:pt idx="3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A57-4808-8E00-4BE074124714}"/>
            </c:ext>
          </c:extLst>
        </c:ser>
        <c:ser>
          <c:idx val="6"/>
          <c:order val="2"/>
          <c:spPr>
            <a:solidFill>
              <a:schemeClr val="accent1"/>
            </a:solidFill>
            <a:ln>
              <a:solidFill>
                <a:schemeClr val="accent3"/>
              </a:solidFill>
            </a:ln>
          </c:spPr>
          <c:cat>
            <c:strRef>
              <c:f>(Resultater!$M$8,Resultater!$Q$8,Resultater!$M$21,Resultater!$Q$21)</c:f>
              <c:strCache>
                <c:ptCount val="4"/>
                <c:pt idx="0">
                  <c:v>Mobilitet</c:v>
                </c:pt>
                <c:pt idx="1">
                  <c:v>Arealbruk</c:v>
                </c:pt>
                <c:pt idx="2">
                  <c:v>Energi</c:v>
                </c:pt>
                <c:pt idx="3">
                  <c:v>Materialer</c:v>
                </c:pt>
              </c:strCache>
            </c:strRef>
          </c:cat>
          <c:val>
            <c:numRef>
              <c:f>(Resultater!$M$11,Resultater!$Q$11,Resultater!$M$24,Resultater!$Q$24)</c:f>
              <c:numCache>
                <c:formatCode>"x "0\ %</c:formatCode>
                <c:ptCount val="4"/>
                <c:pt idx="0">
                  <c:v>0.25</c:v>
                </c:pt>
                <c:pt idx="1">
                  <c:v>0.15</c:v>
                </c:pt>
                <c:pt idx="2">
                  <c:v>0.35</c:v>
                </c:pt>
                <c:pt idx="3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A57-4808-8E00-4BE074124714}"/>
            </c:ext>
          </c:extLst>
        </c:ser>
        <c:ser>
          <c:idx val="0"/>
          <c:order val="3"/>
          <c:spPr>
            <a:solidFill>
              <a:schemeClr val="accent4"/>
            </a:solidFill>
            <a:ln>
              <a:solidFill>
                <a:schemeClr val="accent3"/>
              </a:solidFill>
            </a:ln>
          </c:spPr>
          <c:cat>
            <c:strRef>
              <c:f>(Resultater!$M$8,Resultater!$Q$8,Resultater!$M$21,Resultater!$Q$21)</c:f>
              <c:strCache>
                <c:ptCount val="4"/>
                <c:pt idx="0">
                  <c:v>Mobilitet</c:v>
                </c:pt>
                <c:pt idx="1">
                  <c:v>Arealbruk</c:v>
                </c:pt>
                <c:pt idx="2">
                  <c:v>Energi</c:v>
                </c:pt>
                <c:pt idx="3">
                  <c:v>Materialer</c:v>
                </c:pt>
              </c:strCache>
            </c:strRef>
          </c:cat>
          <c:val>
            <c:numRef>
              <c:f>(Resultater!$M$11,Resultater!$Q$11,Resultater!$M$24,Resultater!$Q$24)</c:f>
              <c:numCache>
                <c:formatCode>"x "0\ %</c:formatCode>
                <c:ptCount val="4"/>
                <c:pt idx="0">
                  <c:v>0.25</c:v>
                </c:pt>
                <c:pt idx="1">
                  <c:v>0.15</c:v>
                </c:pt>
                <c:pt idx="2">
                  <c:v>0.35</c:v>
                </c:pt>
                <c:pt idx="3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FA57-4808-8E00-4BE0741247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15"/>
        <c:holeSize val="10"/>
      </c:doughnutChart>
      <c:radarChart>
        <c:radarStyle val="marker"/>
        <c:varyColors val="0"/>
        <c:ser>
          <c:idx val="1"/>
          <c:order val="4"/>
          <c:tx>
            <c:v>diamond</c:v>
          </c:tx>
          <c:marker>
            <c:symbol val="circle"/>
            <c:size val="11"/>
            <c:spPr>
              <a:ln>
                <a:solidFill>
                  <a:schemeClr val="tx2"/>
                </a:solidFill>
              </a:ln>
            </c:spPr>
          </c:marker>
          <c:cat>
            <c:strRef>
              <c:f>(Resultater!$M$8,Resultater!$Q$8,Resultater!$M$21,Resultater!$Q$21)</c:f>
              <c:strCache>
                <c:ptCount val="4"/>
                <c:pt idx="0">
                  <c:v>Mobilitet</c:v>
                </c:pt>
                <c:pt idx="1">
                  <c:v>Arealbruk</c:v>
                </c:pt>
                <c:pt idx="2">
                  <c:v>Energi</c:v>
                </c:pt>
                <c:pt idx="3">
                  <c:v>Materialer</c:v>
                </c:pt>
              </c:strCache>
            </c:strRef>
          </c:cat>
          <c:val>
            <c:numRef>
              <c:f>(Resultater!$M$9,Resultater!$Q$9,Resultater!$M$22,Resultater!$Q$22)</c:f>
              <c:numCache>
                <c:formatCode>0.0" poeng"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FA57-4808-8E00-4BE0741247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4091680"/>
        <c:axId val="76849392"/>
      </c:radarChart>
      <c:catAx>
        <c:axId val="7540916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6849392"/>
        <c:crosses val="autoZero"/>
        <c:auto val="1"/>
        <c:lblAlgn val="ctr"/>
        <c:lblOffset val="100"/>
        <c:noMultiLvlLbl val="0"/>
      </c:catAx>
      <c:valAx>
        <c:axId val="76849392"/>
        <c:scaling>
          <c:orientation val="minMax"/>
          <c:max val="4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&quot; poeng&quot;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5409168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v>Actualpoeng</c:v>
          </c:tx>
          <c:spPr>
            <a:noFill/>
            <a:ln>
              <a:noFill/>
            </a:ln>
            <a:effectLst/>
          </c:spPr>
          <c:invertIfNegative val="0"/>
          <c:val>
            <c:numRef>
              <c:f>Materialer!$G$5</c:f>
              <c:numCache>
                <c:formatCode>0.0" poeng"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FC-4916-A4B4-168AD31079C9}"/>
            </c:ext>
          </c:extLst>
        </c:ser>
        <c:ser>
          <c:idx val="1"/>
          <c:order val="1"/>
          <c:tx>
            <c:v>Coverup</c:v>
          </c:tx>
          <c:spPr>
            <a:solidFill>
              <a:sysClr val="window" lastClr="FFFFFF"/>
            </a:solidFill>
            <a:ln>
              <a:noFill/>
            </a:ln>
            <a:effectLst/>
          </c:spPr>
          <c:invertIfNegative val="0"/>
          <c:val>
            <c:numRef>
              <c:f>(Materialer!$J$9,Materialer!$J$8)</c:f>
              <c:numCache>
                <c:formatCode>0.0" poeng"</c:formatCode>
                <c:ptCount val="2"/>
                <c:pt idx="0">
                  <c:v>4.5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FC-4916-A4B4-168AD31079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806535119"/>
        <c:axId val="766355999"/>
      </c:barChart>
      <c:catAx>
        <c:axId val="806535119"/>
        <c:scaling>
          <c:orientation val="minMax"/>
        </c:scaling>
        <c:delete val="1"/>
        <c:axPos val="b"/>
        <c:majorTickMark val="out"/>
        <c:minorTickMark val="none"/>
        <c:tickLblPos val="nextTo"/>
        <c:crossAx val="766355999"/>
        <c:crosses val="autoZero"/>
        <c:auto val="1"/>
        <c:lblAlgn val="ctr"/>
        <c:lblOffset val="100"/>
        <c:noMultiLvlLbl val="0"/>
      </c:catAx>
      <c:valAx>
        <c:axId val="766355999"/>
        <c:scaling>
          <c:orientation val="minMax"/>
          <c:max val="4.4000000000000004"/>
          <c:min val="0"/>
        </c:scaling>
        <c:delete val="1"/>
        <c:axPos val="l"/>
        <c:numFmt formatCode="0&quot; poeng&quot;" sourceLinked="0"/>
        <c:majorTickMark val="out"/>
        <c:minorTickMark val="none"/>
        <c:tickLblPos val="nextTo"/>
        <c:crossAx val="80653511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v>Actualpoeng</c:v>
          </c:tx>
          <c:spPr>
            <a:noFill/>
            <a:ln>
              <a:noFill/>
            </a:ln>
            <a:effectLst/>
          </c:spPr>
          <c:invertIfNegative val="0"/>
          <c:val>
            <c:numRef>
              <c:f>Energi!$G$5</c:f>
              <c:numCache>
                <c:formatCode>0.0" poeng"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9E-4D9F-A395-3A663B02FD90}"/>
            </c:ext>
          </c:extLst>
        </c:ser>
        <c:ser>
          <c:idx val="1"/>
          <c:order val="1"/>
          <c:tx>
            <c:v>Coverup</c:v>
          </c:tx>
          <c:spPr>
            <a:solidFill>
              <a:sysClr val="window" lastClr="FFFFFF"/>
            </a:solidFill>
            <a:ln>
              <a:noFill/>
            </a:ln>
            <a:effectLst/>
          </c:spPr>
          <c:invertIfNegative val="0"/>
          <c:val>
            <c:numRef>
              <c:f>(Energi!$J$9,Energi!$J$8)</c:f>
              <c:numCache>
                <c:formatCode>0.0" poeng"</c:formatCode>
                <c:ptCount val="2"/>
                <c:pt idx="0">
                  <c:v>4.5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9E-4D9F-A395-3A663B02FD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806535119"/>
        <c:axId val="766355999"/>
      </c:barChart>
      <c:catAx>
        <c:axId val="806535119"/>
        <c:scaling>
          <c:orientation val="minMax"/>
        </c:scaling>
        <c:delete val="1"/>
        <c:axPos val="b"/>
        <c:majorTickMark val="out"/>
        <c:minorTickMark val="none"/>
        <c:tickLblPos val="nextTo"/>
        <c:crossAx val="766355999"/>
        <c:crosses val="autoZero"/>
        <c:auto val="1"/>
        <c:lblAlgn val="ctr"/>
        <c:lblOffset val="100"/>
        <c:noMultiLvlLbl val="0"/>
      </c:catAx>
      <c:valAx>
        <c:axId val="766355999"/>
        <c:scaling>
          <c:orientation val="minMax"/>
          <c:max val="4.4000000000000004"/>
          <c:min val="0"/>
        </c:scaling>
        <c:delete val="1"/>
        <c:axPos val="l"/>
        <c:numFmt formatCode="0&quot; poeng&quot;" sourceLinked="0"/>
        <c:majorTickMark val="out"/>
        <c:minorTickMark val="none"/>
        <c:tickLblPos val="nextTo"/>
        <c:crossAx val="80653511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v>Receivedpoeng</c:v>
          </c:tx>
          <c:spPr>
            <a:noFill/>
            <a:ln>
              <a:noFill/>
            </a:ln>
            <a:effectLst/>
          </c:spPr>
          <c:invertIfNegative val="0"/>
          <c:val>
            <c:numRef>
              <c:f>Arealbruk!$G$5</c:f>
              <c:numCache>
                <c:formatCode>0.0" poeng"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E7-4A86-A858-9AEC13BA20CE}"/>
            </c:ext>
          </c:extLst>
        </c:ser>
        <c:ser>
          <c:idx val="1"/>
          <c:order val="1"/>
          <c:tx>
            <c:v>Coverup</c:v>
          </c:tx>
          <c:spPr>
            <a:solidFill>
              <a:sysClr val="window" lastClr="FFFFFF"/>
            </a:solidFill>
            <a:ln>
              <a:noFill/>
            </a:ln>
            <a:effectLst/>
          </c:spPr>
          <c:invertIfNegative val="0"/>
          <c:val>
            <c:numRef>
              <c:f>(Arealbruk!$J$9,Arealbruk!$J$8)</c:f>
              <c:numCache>
                <c:formatCode>0.0" poeng"</c:formatCode>
                <c:ptCount val="2"/>
                <c:pt idx="0">
                  <c:v>4.5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E7-4A86-A858-9AEC13BA20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806535119"/>
        <c:axId val="766355999"/>
      </c:barChart>
      <c:catAx>
        <c:axId val="806535119"/>
        <c:scaling>
          <c:orientation val="minMax"/>
        </c:scaling>
        <c:delete val="1"/>
        <c:axPos val="b"/>
        <c:majorTickMark val="out"/>
        <c:minorTickMark val="none"/>
        <c:tickLblPos val="nextTo"/>
        <c:crossAx val="766355999"/>
        <c:crosses val="autoZero"/>
        <c:auto val="1"/>
        <c:lblAlgn val="ctr"/>
        <c:lblOffset val="100"/>
        <c:noMultiLvlLbl val="0"/>
      </c:catAx>
      <c:valAx>
        <c:axId val="766355999"/>
        <c:scaling>
          <c:orientation val="minMax"/>
          <c:max val="4.4000000000000004"/>
          <c:min val="0"/>
        </c:scaling>
        <c:delete val="1"/>
        <c:axPos val="l"/>
        <c:numFmt formatCode="0&quot; poeng&quot;" sourceLinked="0"/>
        <c:majorTickMark val="out"/>
        <c:minorTickMark val="none"/>
        <c:tickLblPos val="nextTo"/>
        <c:crossAx val="80653511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rgbClr val="FF0000"/>
          </a:solidFill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_xlchart.v1.1</cx:f>
      </cx:numDim>
    </cx:data>
  </cx:chartData>
  <cx:chart>
    <cx:plotArea>
      <cx:plotAreaRegion>
        <cx:plotSurface>
          <cx:spPr>
            <a:noFill/>
            <a:ln>
              <a:noFill/>
            </a:ln>
          </cx:spPr>
        </cx:plotSurface>
        <cx:series layoutId="sunburst" uniqueId="{77B7CBF6-7B03-4AF6-B215-EA14ED6697D5}"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1000"/>
                </a:pPr>
                <a:endParaRPr lang="en-US" sz="1000" b="0" i="0" u="none" strike="noStrike" baseline="0">
                  <a:solidFill>
                    <a:srgbClr val="FFFFFF"/>
                  </a:solidFill>
                  <a:latin typeface="Avenir Next LT Pro"/>
                </a:endParaRPr>
              </a:p>
            </cx:txPr>
            <cx:visibility seriesName="0" categoryName="1" value="0"/>
            <cx:separator>
</cx:separator>
            <cx:dataLabel idx="0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2000" b="1"/>
                  </a:pPr>
                  <a:r>
                    <a:rPr lang="en-US" sz="2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Arealbruk</a:t>
                  </a:r>
                </a:p>
              </cx:txPr>
              <cx:visibility seriesName="0" categoryName="1" value="0"/>
              <cx:separator>
</cx:separator>
            </cx:dataLabel>
            <cx:dataLabel idx="4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chemeClr val="bg1"/>
                      </a:solidFill>
                    </a:defRPr>
                  </a:pPr>
                  <a:r>
                    <a:rPr lang="en-US" sz="900" b="0" i="0" u="none" strike="noStrike" baseline="0">
                      <a:solidFill>
                        <a:schemeClr val="bg1"/>
                      </a:solidFill>
                      <a:latin typeface="Avenir Next LT Pro"/>
                    </a:rPr>
                    <a:t>Innovasjonspoeng: Fellesfunksjoner </a:t>
                  </a:r>
                </a:p>
              </cx:txPr>
              <cx:visibility seriesName="0" categoryName="1" value="0"/>
              <cx:separator>
</cx:separator>
            </cx:dataLabel>
            <cx:dataLabel idx="6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2000" b="1"/>
                  </a:pPr>
                  <a:r>
                    <a:rPr lang="en-US" sz="2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Mobilitet</a:t>
                  </a:r>
                </a:p>
              </cx:txPr>
              <cx:visibility seriesName="0" categoryName="1" value="0"/>
              <cx:separator>
</cx:separator>
            </cx:dataLabel>
            <cx:dataLabel idx="13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2000" b="1">
                      <a:solidFill>
                        <a:schemeClr val="tx2"/>
                      </a:solidFill>
                    </a:defRPr>
                  </a:pPr>
                  <a:r>
                    <a:rPr lang="en-US" sz="2000" b="1" i="0" u="none" strike="noStrike" baseline="0">
                      <a:solidFill>
                        <a:schemeClr val="tx2"/>
                      </a:solidFill>
                      <a:latin typeface="Avenir Next LT Pro"/>
                    </a:rPr>
                    <a:t>Energi</a:t>
                  </a:r>
                </a:p>
              </cx:txPr>
              <cx:visibility seriesName="0" categoryName="1" value="0"/>
              <cx:separator>
</cx:separator>
            </cx:dataLabel>
            <cx:dataLabel idx="14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chemeClr val="tx2"/>
                      </a:solidFill>
                    </a:defRPr>
                  </a:pPr>
                  <a:r>
                    <a:rPr lang="en-US" sz="1000" b="0" i="0" u="none" strike="noStrike" baseline="0">
                      <a:solidFill>
                        <a:schemeClr val="tx2"/>
                      </a:solidFill>
                      <a:latin typeface="Avenir Next LT Pro"/>
                    </a:rPr>
                    <a:t>Energieffektive bygg</a:t>
                  </a:r>
                </a:p>
              </cx:txPr>
              <cx:visibility seriesName="0" categoryName="1" value="0"/>
              <cx:separator>
</cx:separator>
            </cx:dataLabel>
            <cx:dataLabel idx="15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chemeClr val="tx2"/>
                      </a:solidFill>
                    </a:defRPr>
                  </a:pPr>
                  <a:r>
                    <a:rPr lang="en-US" sz="1000" b="0" i="0" u="none" strike="noStrike" baseline="0">
                      <a:solidFill>
                        <a:schemeClr val="tx2"/>
                      </a:solidFill>
                      <a:latin typeface="Avenir Next LT Pro"/>
                    </a:rPr>
                    <a:t>Lavutslipp energiforsyning</a:t>
                  </a:r>
                </a:p>
              </cx:txPr>
              <cx:visibility seriesName="0" categoryName="1" value="0"/>
              <cx:separator>
</cx:separator>
            </cx:dataLabel>
            <cx:dataLabel idx="16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chemeClr val="tx2"/>
                      </a:solidFill>
                    </a:defRPr>
                  </a:pPr>
                  <a:r>
                    <a:rPr lang="en-US" sz="1000" b="0" i="0" u="none" strike="noStrike" baseline="0">
                      <a:solidFill>
                        <a:schemeClr val="tx2"/>
                      </a:solidFill>
                      <a:latin typeface="Avenir Next LT Pro"/>
                    </a:rPr>
                    <a:t>Lokal fornybar energiproduksjon </a:t>
                  </a:r>
                </a:p>
              </cx:txPr>
              <cx:visibility seriesName="0" categoryName="1" value="0"/>
              <cx:separator>
</cx:separator>
            </cx:dataLabel>
            <cx:dataLabel idx="17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chemeClr val="tx2"/>
                      </a:solidFill>
                    </a:defRPr>
                  </a:pPr>
                  <a:r>
                    <a:rPr lang="en-US" sz="1000" b="0" i="0" u="none" strike="noStrike" baseline="0">
                      <a:solidFill>
                        <a:schemeClr val="tx2"/>
                      </a:solidFill>
                      <a:latin typeface="Avenir Next LT Pro"/>
                    </a:rPr>
                    <a:t>Lavutslipp energibruk i anleggsfasen </a:t>
                  </a:r>
                </a:p>
              </cx:txPr>
              <cx:visibility seriesName="0" categoryName="1" value="0"/>
              <cx:separator>
</cx:separator>
            </cx:dataLabel>
            <cx:dataLabel idx="18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chemeClr val="tx2"/>
                      </a:solidFill>
                    </a:defRPr>
                  </a:pPr>
                  <a:r>
                    <a:rPr lang="en-US" sz="1000" b="0" i="0" u="none" strike="noStrike" baseline="0">
                      <a:solidFill>
                        <a:schemeClr val="tx2"/>
                      </a:solidFill>
                      <a:latin typeface="Avenir Next LT Pro"/>
                    </a:rPr>
                    <a:t>Felles infrastruktur for energi  </a:t>
                  </a:r>
                </a:p>
              </cx:txPr>
              <cx:visibility seriesName="0" categoryName="1" value="0"/>
              <cx:separator>
</cx:separator>
            </cx:dataLabel>
            <cx:dataLabel idx="19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chemeClr val="tx2"/>
                      </a:solidFill>
                    </a:defRPr>
                  </a:pPr>
                  <a:r>
                    <a:rPr lang="en-US" sz="1000" b="0" i="0" u="none" strike="noStrike" baseline="0">
                      <a:solidFill>
                        <a:schemeClr val="tx2"/>
                      </a:solidFill>
                      <a:latin typeface="Avenir Next LT Pro"/>
                    </a:rPr>
                    <a:t>Infrastruktur for å redusere effektbehov </a:t>
                  </a:r>
                </a:p>
              </cx:txPr>
              <cx:visibility seriesName="0" categoryName="1" value="0"/>
              <cx:separator>
</cx:separator>
            </cx:dataLabel>
            <cx:dataLabel idx="20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chemeClr val="tx2"/>
                      </a:solidFill>
                    </a:defRPr>
                  </a:pPr>
                  <a:r>
                    <a:rPr lang="en-US" sz="1000" b="0" i="0" u="none" strike="noStrike" baseline="0">
                      <a:solidFill>
                        <a:schemeClr val="tx2"/>
                      </a:solidFill>
                      <a:latin typeface="Avenir Next LT Pro"/>
                    </a:rPr>
                    <a:t>Innovasjonspoeng: Energi</a:t>
                  </a:r>
                </a:p>
              </cx:txPr>
              <cx:visibility seriesName="0" categoryName="1" value="0"/>
              <cx:separator>
</cx:separator>
            </cx:dataLabel>
            <cx:dataLabel idx="21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2000" b="1"/>
                  </a:pPr>
                  <a:r>
                    <a:rPr lang="en-US" sz="2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Materialer</a:t>
                  </a:r>
                </a:p>
              </cx:txPr>
              <cx:visibility seriesName="0" categoryName="1" value="0"/>
              <cx:separator>
</cx:separator>
            </cx:dataLabel>
          </cx:dataLabels>
          <cx:dataId val="0"/>
        </cx:series>
      </cx:plotAreaRegion>
    </cx:plotArea>
  </cx:chart>
  <cx:spPr>
    <a:noFill/>
    <a:ln>
      <a:noFill/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microsoft.com/office/2014/relationships/chartEx" Target="../charts/chartEx1.xml"/><Relationship Id="rId5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4.png"/><Relationship Id="rId1" Type="http://schemas.openxmlformats.org/officeDocument/2006/relationships/chart" Target="../charts/chart1.xml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chart" Target="../charts/chart3.xml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chart" Target="../charts/chart4.xml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chart" Target="../charts/chart5.xml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3.png"/><Relationship Id="rId3" Type="http://schemas.openxmlformats.org/officeDocument/2006/relationships/image" Target="../media/image7.png"/><Relationship Id="rId7" Type="http://schemas.openxmlformats.org/officeDocument/2006/relationships/image" Target="../media/image9.png"/><Relationship Id="rId12" Type="http://schemas.openxmlformats.org/officeDocument/2006/relationships/chart" Target="../charts/chart10.xml"/><Relationship Id="rId2" Type="http://schemas.openxmlformats.org/officeDocument/2006/relationships/chart" Target="../charts/chart6.xml"/><Relationship Id="rId16" Type="http://schemas.openxmlformats.org/officeDocument/2006/relationships/image" Target="../media/image15.png"/><Relationship Id="rId1" Type="http://schemas.openxmlformats.org/officeDocument/2006/relationships/image" Target="../media/image6.png"/><Relationship Id="rId6" Type="http://schemas.openxmlformats.org/officeDocument/2006/relationships/chart" Target="../charts/chart8.xml"/><Relationship Id="rId11" Type="http://schemas.openxmlformats.org/officeDocument/2006/relationships/image" Target="../media/image12.png"/><Relationship Id="rId5" Type="http://schemas.openxmlformats.org/officeDocument/2006/relationships/chart" Target="../charts/chart7.xml"/><Relationship Id="rId15" Type="http://schemas.openxmlformats.org/officeDocument/2006/relationships/chart" Target="../charts/chart11.xml"/><Relationship Id="rId10" Type="http://schemas.openxmlformats.org/officeDocument/2006/relationships/image" Target="../media/image11.png"/><Relationship Id="rId4" Type="http://schemas.openxmlformats.org/officeDocument/2006/relationships/image" Target="../media/image8.png"/><Relationship Id="rId9" Type="http://schemas.openxmlformats.org/officeDocument/2006/relationships/chart" Target="../charts/chart9.xml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206375</xdr:colOff>
      <xdr:row>5</xdr:row>
      <xdr:rowOff>123826</xdr:rowOff>
    </xdr:from>
    <xdr:to>
      <xdr:col>25</xdr:col>
      <xdr:colOff>497637</xdr:colOff>
      <xdr:row>51</xdr:row>
      <xdr:rowOff>155575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D48B3F66-CD33-4B2D-BD1C-BAD76EA9848B}"/>
                </a:ext>
                <a:ext uri="{147F2762-F138-4A5C-976F-8EAC2B608ADB}">
                  <a16:predDERef xmlns:a16="http://schemas.microsoft.com/office/drawing/2014/main" pred="{01D3B1D6-956A-48F8-AF28-2935467C6BE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Diagrammet er ikke tilgjengelig i din versjon av Excel.
Hvis du redigerer denne figuren eller lagrer denne arbeidsboken i et annet filformat, blir diagrammet ødelagt for godt.</a:t>
              </a:r>
            </a:p>
          </xdr:txBody>
        </xdr:sp>
      </mc:Fallback>
    </mc:AlternateContent>
    <xdr:clientData/>
  </xdr:twoCellAnchor>
  <xdr:twoCellAnchor>
    <xdr:from>
      <xdr:col>9</xdr:col>
      <xdr:colOff>708753</xdr:colOff>
      <xdr:row>0</xdr:row>
      <xdr:rowOff>19050</xdr:rowOff>
    </xdr:from>
    <xdr:to>
      <xdr:col>12</xdr:col>
      <xdr:colOff>191328</xdr:colOff>
      <xdr:row>4</xdr:row>
      <xdr:rowOff>28575</xdr:rowOff>
    </xdr:to>
    <xdr:sp macro="" textlink="">
      <xdr:nvSpPr>
        <xdr:cNvPr id="5" name="Text Placeholder 1">
          <a:extLst>
            <a:ext uri="{FF2B5EF4-FFF2-40B4-BE49-F238E27FC236}">
              <a16:creationId xmlns:a16="http://schemas.microsoft.com/office/drawing/2014/main" id="{32F8FF86-FFCA-6B4C-BD67-17DFE0FD1289}"/>
            </a:ext>
          </a:extLst>
        </xdr:cNvPr>
        <xdr:cNvSpPr>
          <a:spLocks noGrp="1"/>
        </xdr:cNvSpPr>
      </xdr:nvSpPr>
      <xdr:spPr>
        <a:xfrm>
          <a:off x="7566753" y="19050"/>
          <a:ext cx="1768575" cy="771525"/>
        </a:xfrm>
        <a:prstGeom prst="rect">
          <a:avLst/>
        </a:prstGeom>
        <a:blipFill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xmlns="" r:embed="rId3"/>
              </a:ext>
            </a:extLst>
          </a:blip>
          <a:stretch>
            <a:fillRect/>
          </a:stretch>
        </a:blipFill>
      </xdr:spPr>
      <xdr:txBody>
        <a:bodyPr vert="horz" wrap="square" lIns="0" tIns="0" rIns="0" bIns="0" rtlCol="0">
          <a:normAutofit/>
        </a:bodyPr>
        <a:lstStyle>
          <a:lvl1pPr marL="0" indent="0" algn="l" defTabSz="914400" rtl="0" eaLnBrk="1" fontAlgn="ctr" latinLnBrk="0" hangingPunct="1">
            <a:lnSpc>
              <a:spcPct val="112000"/>
            </a:lnSpc>
            <a:spcBef>
              <a:spcPts val="1000"/>
            </a:spcBef>
            <a:buSzPct val="150000"/>
            <a:buFont typeface="Arial" panose="020B0604020202020204" pitchFamily="34" charset="0"/>
            <a:buNone/>
            <a:defRPr sz="1700" kern="1200">
              <a:noFill/>
              <a:latin typeface="+mn-lt"/>
              <a:ea typeface="+mn-ea"/>
              <a:cs typeface="+mn-cs"/>
            </a:defRPr>
          </a:lvl1pPr>
          <a:lvl2pPr marL="748800" indent="-374400" algn="l" defTabSz="914400" rtl="0" eaLnBrk="1" fontAlgn="ctr" latinLnBrk="0" hangingPunct="1">
            <a:lnSpc>
              <a:spcPct val="112000"/>
            </a:lnSpc>
            <a:spcBef>
              <a:spcPts val="500"/>
            </a:spcBef>
            <a:buSzPct val="150000"/>
            <a:buFont typeface="Arial" panose="020B0604020202020204" pitchFamily="34" charset="0"/>
            <a:buChar char="•"/>
            <a:defRPr sz="1400" kern="1200">
              <a:solidFill>
                <a:schemeClr val="tx2"/>
              </a:solidFill>
              <a:latin typeface="+mn-lt"/>
              <a:ea typeface="+mn-ea"/>
              <a:cs typeface="+mn-cs"/>
            </a:defRPr>
          </a:lvl2pPr>
          <a:lvl3pPr marL="1119600" indent="-374400" algn="l" defTabSz="914400" rtl="0" eaLnBrk="1" fontAlgn="ctr" latinLnBrk="0" hangingPunct="1">
            <a:lnSpc>
              <a:spcPct val="112000"/>
            </a:lnSpc>
            <a:spcBef>
              <a:spcPts val="500"/>
            </a:spcBef>
            <a:buSzPct val="150000"/>
            <a:buFont typeface="Arial" panose="020B0604020202020204" pitchFamily="34" charset="0"/>
            <a:buChar char="•"/>
            <a:defRPr sz="1400" kern="1200">
              <a:solidFill>
                <a:schemeClr val="tx2"/>
              </a:solidFill>
              <a:latin typeface="+mn-lt"/>
              <a:ea typeface="+mn-ea"/>
              <a:cs typeface="+mn-cs"/>
            </a:defRPr>
          </a:lvl3pPr>
          <a:lvl4pPr marL="1494000" indent="-374400" algn="l" defTabSz="914400" rtl="0" eaLnBrk="1" fontAlgn="ctr" latinLnBrk="0" hangingPunct="1">
            <a:lnSpc>
              <a:spcPct val="112000"/>
            </a:lnSpc>
            <a:spcBef>
              <a:spcPts val="500"/>
            </a:spcBef>
            <a:buSzPct val="150000"/>
            <a:buFont typeface="Arial" panose="020B0604020202020204" pitchFamily="34" charset="0"/>
            <a:buChar char="•"/>
            <a:defRPr sz="1400" kern="1200">
              <a:solidFill>
                <a:schemeClr val="tx2"/>
              </a:solidFill>
              <a:latin typeface="+mn-lt"/>
              <a:ea typeface="+mn-ea"/>
              <a:cs typeface="+mn-cs"/>
            </a:defRPr>
          </a:lvl4pPr>
          <a:lvl5pPr marL="1868400" indent="-374400" algn="l" defTabSz="914400" rtl="0" eaLnBrk="1" fontAlgn="ctr" latinLnBrk="0" hangingPunct="1">
            <a:lnSpc>
              <a:spcPct val="112000"/>
            </a:lnSpc>
            <a:spcBef>
              <a:spcPts val="500"/>
            </a:spcBef>
            <a:buSzPct val="150000"/>
            <a:buFont typeface="Arial" panose="020B0604020202020204" pitchFamily="34" charset="0"/>
            <a:buChar char="•"/>
            <a:defRPr sz="1400" kern="1200">
              <a:solidFill>
                <a:schemeClr val="tx2"/>
              </a:solidFill>
              <a:latin typeface="+mn-lt"/>
              <a:ea typeface="+mn-ea"/>
              <a:cs typeface="+mn-cs"/>
            </a:defRPr>
          </a:lvl5pPr>
          <a:lvl6pPr marL="2514600" indent="-228600" algn="l" defTabSz="914400" rtl="0" eaLnBrk="1" fontAlgn="ctr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nb-NO"/>
        </a:p>
      </xdr:txBody>
    </xdr:sp>
    <xdr:clientData/>
  </xdr:twoCellAnchor>
  <xdr:twoCellAnchor>
    <xdr:from>
      <xdr:col>1</xdr:col>
      <xdr:colOff>0</xdr:colOff>
      <xdr:row>27</xdr:row>
      <xdr:rowOff>152399</xdr:rowOff>
    </xdr:from>
    <xdr:to>
      <xdr:col>12</xdr:col>
      <xdr:colOff>0</xdr:colOff>
      <xdr:row>45</xdr:row>
      <xdr:rowOff>123825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A1E1577D-C980-4CD2-B2BD-7EB38E56F0BC}"/>
            </a:ext>
          </a:extLst>
        </xdr:cNvPr>
        <xdr:cNvGrpSpPr/>
      </xdr:nvGrpSpPr>
      <xdr:grpSpPr>
        <a:xfrm>
          <a:off x="676275" y="5486399"/>
          <a:ext cx="7439025" cy="3228976"/>
          <a:chOff x="-3552522" y="3943349"/>
          <a:chExt cx="8362950" cy="3404914"/>
        </a:xfrm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5F870386-FD64-4353-B722-5345064A116A}"/>
              </a:ext>
            </a:extLst>
          </xdr:cNvPr>
          <xdr:cNvSpPr txBox="1"/>
        </xdr:nvSpPr>
        <xdr:spPr>
          <a:xfrm>
            <a:off x="-3552522" y="3943349"/>
            <a:ext cx="8362950" cy="3404914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nb-NO" sz="1400" b="0">
                <a:solidFill>
                  <a:schemeClr val="tx2"/>
                </a:solidFill>
              </a:rPr>
              <a:t>Veiledning</a:t>
            </a:r>
          </a:p>
          <a:p>
            <a:endParaRPr lang="nb-NO" sz="1200" b="0">
              <a:solidFill>
                <a:schemeClr val="tx2"/>
              </a:solidFill>
            </a:endParaRPr>
          </a:p>
          <a:p>
            <a:r>
              <a:rPr lang="nb-NO" sz="1100">
                <a:solidFill>
                  <a:schemeClr val="tx2"/>
                </a:solidFill>
                <a:effectLst/>
                <a:latin typeface="+mn-lt"/>
                <a:ea typeface="+mn-ea"/>
                <a:cs typeface="+mn-cs"/>
              </a:rPr>
              <a:t>Verktøyet inneholder en arkfane for hvert av de 4 hovedområdene: Mobilitet, Arealbruk, Energi og Materialer.</a:t>
            </a:r>
          </a:p>
          <a:p>
            <a:r>
              <a:rPr lang="nb-NO" sz="1100">
                <a:solidFill>
                  <a:schemeClr val="tx2"/>
                </a:solidFill>
                <a:effectLst/>
                <a:latin typeface="+mn-lt"/>
                <a:ea typeface="+mn-ea"/>
                <a:cs typeface="+mn-cs"/>
              </a:rPr>
              <a:t>Her kan man enkelt legge inn poengscore for hvert av kriteriene under de 4 hovedområdene ved hjelp av en nedtrekksmeny, se figuren under.</a:t>
            </a:r>
          </a:p>
          <a:p>
            <a:endParaRPr lang="nb-NO" sz="1100">
              <a:solidFill>
                <a:schemeClr val="tx2"/>
              </a:solidFill>
              <a:effectLst/>
              <a:latin typeface="+mn-lt"/>
              <a:ea typeface="+mn-ea"/>
              <a:cs typeface="+mn-cs"/>
            </a:endParaRPr>
          </a:p>
          <a:p>
            <a:endParaRPr lang="nb-NO" sz="1100">
              <a:solidFill>
                <a:schemeClr val="tx2"/>
              </a:solidFill>
              <a:effectLst/>
              <a:latin typeface="+mn-lt"/>
              <a:ea typeface="+mn-ea"/>
              <a:cs typeface="+mn-cs"/>
            </a:endParaRPr>
          </a:p>
          <a:p>
            <a:endParaRPr lang="nb-NO" sz="1100">
              <a:solidFill>
                <a:schemeClr val="tx2"/>
              </a:solidFill>
              <a:effectLst/>
              <a:latin typeface="+mn-lt"/>
              <a:ea typeface="+mn-ea"/>
              <a:cs typeface="+mn-cs"/>
            </a:endParaRPr>
          </a:p>
          <a:p>
            <a:endParaRPr lang="nb-NO" sz="1100">
              <a:solidFill>
                <a:schemeClr val="tx2"/>
              </a:solidFill>
              <a:effectLst/>
              <a:latin typeface="+mn-lt"/>
              <a:ea typeface="+mn-ea"/>
              <a:cs typeface="+mn-cs"/>
            </a:endParaRPr>
          </a:p>
          <a:p>
            <a:endParaRPr lang="nb-NO" sz="1100">
              <a:solidFill>
                <a:schemeClr val="tx2"/>
              </a:solidFill>
              <a:effectLst/>
              <a:latin typeface="+mn-lt"/>
              <a:ea typeface="+mn-ea"/>
              <a:cs typeface="+mn-cs"/>
            </a:endParaRPr>
          </a:p>
          <a:p>
            <a:endParaRPr lang="nb-NO" sz="1100">
              <a:solidFill>
                <a:schemeClr val="tx2"/>
              </a:solidFill>
              <a:effectLst/>
              <a:latin typeface="+mn-lt"/>
              <a:ea typeface="+mn-ea"/>
              <a:cs typeface="+mn-cs"/>
            </a:endParaRPr>
          </a:p>
          <a:p>
            <a:endParaRPr lang="nb-NO" sz="1100">
              <a:solidFill>
                <a:schemeClr val="tx2"/>
              </a:solidFill>
              <a:effectLst/>
              <a:latin typeface="+mn-lt"/>
              <a:ea typeface="+mn-ea"/>
              <a:cs typeface="+mn-cs"/>
            </a:endParaRPr>
          </a:p>
          <a:p>
            <a:endParaRPr lang="nb-NO" sz="1100">
              <a:solidFill>
                <a:schemeClr val="tx2"/>
              </a:solidFill>
              <a:effectLst/>
              <a:latin typeface="+mn-lt"/>
              <a:ea typeface="+mn-ea"/>
              <a:cs typeface="+mn-cs"/>
            </a:endParaRPr>
          </a:p>
          <a:p>
            <a:endParaRPr lang="nb-NO" sz="1100">
              <a:solidFill>
                <a:schemeClr val="tx2"/>
              </a:solidFill>
              <a:effectLst/>
              <a:latin typeface="+mn-lt"/>
              <a:ea typeface="+mn-ea"/>
              <a:cs typeface="+mn-cs"/>
            </a:endParaRPr>
          </a:p>
          <a:p>
            <a:endParaRPr lang="nb-NO" sz="1100">
              <a:solidFill>
                <a:schemeClr val="tx2"/>
              </a:solidFill>
            </a:endParaRPr>
          </a:p>
          <a:p>
            <a:r>
              <a:rPr lang="nb-NO" sz="1100" b="0" i="0" u="none" strike="noStrike">
                <a:solidFill>
                  <a:schemeClr val="tx2"/>
                </a:solidFill>
                <a:effectLst/>
                <a:latin typeface="+mn-lt"/>
                <a:ea typeface="+mn-ea"/>
                <a:cs typeface="+mn-cs"/>
              </a:rPr>
              <a:t>Vektingen for hver kategori vises i grått under nedtrekksmeny basert på proporsjonalt bidrag til utslipp. Denne verdien er fast. Se rapporten for detaljer om vekting.</a:t>
            </a:r>
          </a:p>
        </xdr:txBody>
      </xdr:sp>
      <xdr:pic>
        <xdr:nvPicPr>
          <xdr:cNvPr id="9" name="Picture 8">
            <a:extLst>
              <a:ext uri="{FF2B5EF4-FFF2-40B4-BE49-F238E27FC236}">
                <a16:creationId xmlns:a16="http://schemas.microsoft.com/office/drawing/2014/main" id="{64D1196A-B921-4138-8F7E-9E4B9E3D158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-2839587" y="4931874"/>
            <a:ext cx="6600000" cy="1352381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9525</xdr:colOff>
      <xdr:row>45</xdr:row>
      <xdr:rowOff>28575</xdr:rowOff>
    </xdr:from>
    <xdr:to>
      <xdr:col>11</xdr:col>
      <xdr:colOff>752475</xdr:colOff>
      <xdr:row>55</xdr:row>
      <xdr:rowOff>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1AD2AC2-1933-4569-BD9D-CB849278FF5C}"/>
            </a:ext>
          </a:extLst>
        </xdr:cNvPr>
        <xdr:cNvSpPr txBox="1"/>
      </xdr:nvSpPr>
      <xdr:spPr>
        <a:xfrm>
          <a:off x="771525" y="8572500"/>
          <a:ext cx="8362950" cy="1876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400" b="0">
              <a:solidFill>
                <a:schemeClr val="tx2"/>
              </a:solidFill>
            </a:rPr>
            <a:t>Resultater</a:t>
          </a:r>
        </a:p>
        <a:p>
          <a:endParaRPr lang="nb-NO" sz="1200" b="0">
            <a:solidFill>
              <a:schemeClr val="tx2"/>
            </a:solidFill>
          </a:endParaRPr>
        </a:p>
        <a:p>
          <a:r>
            <a:rPr lang="nb-NO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Resultatet av poeng-settingen vises i et ‘termometer’ for hvert hovedområde, hvor høy score gir høyt</a:t>
          </a:r>
          <a:r>
            <a:rPr lang="nb-NO" sz="110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og grønt </a:t>
          </a:r>
          <a:r>
            <a:rPr lang="nb-NO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utslag på termometeret. </a:t>
          </a:r>
        </a:p>
        <a:p>
          <a:endParaRPr lang="nb-NO">
            <a:solidFill>
              <a:schemeClr val="tx2"/>
            </a:solidFill>
            <a:effectLst/>
          </a:endParaRPr>
        </a:p>
        <a:p>
          <a:pPr eaLnBrk="1" fontAlgn="auto" latinLnBrk="0" hangingPunct="1"/>
          <a:r>
            <a:rPr lang="nb-NO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Verktøyet viser både en vektet poengsum for hvert av hovedområdene, og en total vektet poengsum for alle områdene/kriteriene til sammen.  Totalt vektet poengsum</a:t>
          </a:r>
          <a:r>
            <a:rPr lang="nb-NO" sz="110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for alle hovedområdene vises på fanen 'Resultater.'</a:t>
          </a:r>
          <a:endParaRPr lang="nb-NO">
            <a:solidFill>
              <a:schemeClr val="tx2"/>
            </a:solidFill>
            <a:effectLst/>
          </a:endParaRP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11</xdr:col>
      <xdr:colOff>742950</xdr:colOff>
      <xdr:row>18</xdr:row>
      <xdr:rowOff>66675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1B3DA41-9DB5-4848-A5BC-6ACF26816BB2}"/>
            </a:ext>
          </a:extLst>
        </xdr:cNvPr>
        <xdr:cNvSpPr txBox="1"/>
      </xdr:nvSpPr>
      <xdr:spPr>
        <a:xfrm>
          <a:off x="762000" y="2209800"/>
          <a:ext cx="8362950" cy="1781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400" b="0">
              <a:solidFill>
                <a:schemeClr val="tx2"/>
              </a:solidFill>
            </a:rPr>
            <a:t>Om verktøyet</a:t>
          </a:r>
        </a:p>
        <a:p>
          <a:endParaRPr lang="nb-NO" sz="1200" b="0">
            <a:solidFill>
              <a:schemeClr val="tx2"/>
            </a:solidFill>
          </a:endParaRPr>
        </a:p>
        <a:p>
          <a:r>
            <a:rPr lang="nb-NO" sz="1100">
              <a:solidFill>
                <a:schemeClr val="tx2"/>
              </a:solidFill>
            </a:rPr>
            <a:t>Klimanormen er en målestokk for hvordan nye reguleringsplaner bidrar til reduksjon av klimagasser og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skal brukes til å sikre at Sluppen utvikles som en nullutslippsbydel</a:t>
          </a:r>
          <a:r>
            <a:rPr lang="nb-NO" sz="1100">
              <a:solidFill>
                <a:schemeClr val="tx2"/>
              </a:solidFill>
            </a:rPr>
            <a:t>. Den inneholder kriterier som gjør det mulig å vurdere ulike reguleringsplaners påvirkning på klimagassutslipp. </a:t>
          </a:r>
        </a:p>
        <a:p>
          <a:endParaRPr lang="nb-NO" sz="1100">
            <a:solidFill>
              <a:schemeClr val="tx2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>
              <a:solidFill>
                <a:schemeClr val="tx2"/>
              </a:solidFill>
            </a:rPr>
            <a:t>Verktøyet er ment å brukes sammen med veiledningen</a:t>
          </a:r>
          <a:r>
            <a:rPr lang="nb-NO" sz="1100" baseline="0">
              <a:solidFill>
                <a:schemeClr val="tx2"/>
              </a:solidFill>
            </a:rPr>
            <a:t> (Klimanorm Sluppen Bakgrunnsnotat) s</a:t>
          </a:r>
          <a:r>
            <a:rPr lang="nb-NO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om hjelp til å legge inn poengscore og beregne sammenlagt poengsum.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Dette verktøyet er en del av høringsversjonen av. </a:t>
          </a:r>
          <a:r>
            <a:rPr lang="nb-NO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Vekting av hver kategori er vist i figuren til høyre, og bakgrunnen for vektingen er beskrevet i veiledningen.</a:t>
          </a:r>
          <a:endParaRPr lang="nb-NO" sz="1100">
            <a:solidFill>
              <a:schemeClr val="tx2"/>
            </a:solidFill>
          </a:endParaRPr>
        </a:p>
      </xdr:txBody>
    </xdr:sp>
    <xdr:clientData/>
  </xdr:twoCellAnchor>
  <xdr:twoCellAnchor editAs="oneCell">
    <xdr:from>
      <xdr:col>0</xdr:col>
      <xdr:colOff>628650</xdr:colOff>
      <xdr:row>0</xdr:row>
      <xdr:rowOff>0</xdr:rowOff>
    </xdr:from>
    <xdr:to>
      <xdr:col>3</xdr:col>
      <xdr:colOff>219075</xdr:colOff>
      <xdr:row>4</xdr:row>
      <xdr:rowOff>53892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C403CFF-8D4C-4D7C-A95E-AAADB92E1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0"/>
          <a:ext cx="1876425" cy="81589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18</xdr:row>
      <xdr:rowOff>0</xdr:rowOff>
    </xdr:from>
    <xdr:to>
      <xdr:col>11</xdr:col>
      <xdr:colOff>742950</xdr:colOff>
      <xdr:row>22</xdr:row>
      <xdr:rowOff>57150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A867BF95-8F7D-41E0-B9F6-AFAD5588F748}"/>
            </a:ext>
          </a:extLst>
        </xdr:cNvPr>
        <xdr:cNvSpPr txBox="1"/>
      </xdr:nvSpPr>
      <xdr:spPr>
        <a:xfrm>
          <a:off x="762000" y="3352800"/>
          <a:ext cx="8362950" cy="8667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b-NO" sz="1200" b="0">
            <a:solidFill>
              <a:schemeClr val="tx2"/>
            </a:solidFill>
          </a:endParaRPr>
        </a:p>
        <a:p>
          <a:r>
            <a:rPr lang="nb-NO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I noen kategorier er det nødvendig å velge mellom skalaer for eksisterende og nye bygninger. Poeng for disse kategoriene er basert på at bruker av verktøyet legger inn følgende</a:t>
          </a:r>
          <a:r>
            <a:rPr lang="nb-NO" sz="110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data (i m2)</a:t>
          </a:r>
          <a:r>
            <a:rPr lang="nb-NO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:</a:t>
          </a:r>
          <a:endParaRPr lang="nb-NO">
            <a:solidFill>
              <a:schemeClr val="tx2"/>
            </a:solidFill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468704</xdr:colOff>
      <xdr:row>2</xdr:row>
      <xdr:rowOff>133711</xdr:rowOff>
    </xdr:from>
    <xdr:to>
      <xdr:col>5</xdr:col>
      <xdr:colOff>223099</xdr:colOff>
      <xdr:row>12</xdr:row>
      <xdr:rowOff>50610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3D4CC8B-6575-46AD-88F4-E78DECEDC2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318304</xdr:colOff>
      <xdr:row>1</xdr:row>
      <xdr:rowOff>169050</xdr:rowOff>
    </xdr:from>
    <xdr:to>
      <xdr:col>6</xdr:col>
      <xdr:colOff>311179</xdr:colOff>
      <xdr:row>15</xdr:row>
      <xdr:rowOff>221475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276F4866-6B95-4568-B5E0-5E4A7426CEFA}"/>
            </a:ext>
          </a:extLst>
        </xdr:cNvPr>
        <xdr:cNvGrpSpPr/>
      </xdr:nvGrpSpPr>
      <xdr:grpSpPr>
        <a:xfrm>
          <a:off x="318304" y="359550"/>
          <a:ext cx="2917050" cy="2919450"/>
          <a:chOff x="318304" y="359550"/>
          <a:chExt cx="2917050" cy="2919450"/>
        </a:xfrm>
      </xdr:grpSpPr>
      <xdr:pic>
        <xdr:nvPicPr>
          <xdr:cNvPr id="8" name="Picture 7">
            <a:extLst>
              <a:ext uri="{FF2B5EF4-FFF2-40B4-BE49-F238E27FC236}">
                <a16:creationId xmlns:a16="http://schemas.microsoft.com/office/drawing/2014/main" id="{8D36D326-A703-4EB1-9AA2-CB9CBC10326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8304" y="359550"/>
            <a:ext cx="2917050" cy="2917050"/>
          </a:xfrm>
          <a:prstGeom prst="rect">
            <a:avLst/>
          </a:prstGeom>
        </xdr:spPr>
      </xdr:pic>
      <xdr:graphicFrame macro="">
        <xdr:nvGraphicFramePr>
          <xdr:cNvPr id="10" name="Chart 9">
            <a:extLst>
              <a:ext uri="{FF2B5EF4-FFF2-40B4-BE49-F238E27FC236}">
                <a16:creationId xmlns:a16="http://schemas.microsoft.com/office/drawing/2014/main" id="{729973AD-F257-4C1B-A686-AC4F4F4264FB}"/>
              </a:ext>
            </a:extLst>
          </xdr:cNvPr>
          <xdr:cNvGraphicFramePr>
            <a:graphicFrameLocks/>
          </xdr:cNvGraphicFramePr>
        </xdr:nvGraphicFramePr>
        <xdr:xfrm>
          <a:off x="642154" y="483375"/>
          <a:ext cx="2402345" cy="202192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pic>
        <xdr:nvPicPr>
          <xdr:cNvPr id="9" name="Picture 8">
            <a:extLst>
              <a:ext uri="{FF2B5EF4-FFF2-40B4-BE49-F238E27FC236}">
                <a16:creationId xmlns:a16="http://schemas.microsoft.com/office/drawing/2014/main" id="{66E05D11-7F5E-40E8-9F97-6AF22F8C097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578" r="33933"/>
          <a:stretch/>
        </xdr:blipFill>
        <xdr:spPr>
          <a:xfrm>
            <a:off x="1057275" y="361950"/>
            <a:ext cx="1181100" cy="2917050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1</xdr:row>
      <xdr:rowOff>161925</xdr:rowOff>
    </xdr:from>
    <xdr:to>
      <xdr:col>6</xdr:col>
      <xdr:colOff>316725</xdr:colOff>
      <xdr:row>15</xdr:row>
      <xdr:rowOff>211950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B436700-AB39-4A71-BD78-897D5B7AF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352425"/>
          <a:ext cx="2917050" cy="2917050"/>
        </a:xfrm>
        <a:prstGeom prst="rect">
          <a:avLst/>
        </a:prstGeom>
      </xdr:spPr>
    </xdr:pic>
    <xdr:clientData/>
  </xdr:twoCellAnchor>
  <xdr:twoCellAnchor editAs="absolute">
    <xdr:from>
      <xdr:col>0</xdr:col>
      <xdr:colOff>553638</xdr:colOff>
      <xdr:row>2</xdr:row>
      <xdr:rowOff>118026</xdr:rowOff>
    </xdr:from>
    <xdr:to>
      <xdr:col>6</xdr:col>
      <xdr:colOff>31808</xdr:colOff>
      <xdr:row>12</xdr:row>
      <xdr:rowOff>27312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185C5AD9-6EEB-4C5B-9D8C-78BA3E7C4D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314324</xdr:colOff>
      <xdr:row>1</xdr:row>
      <xdr:rowOff>164325</xdr:rowOff>
    </xdr:from>
    <xdr:to>
      <xdr:col>3</xdr:col>
      <xdr:colOff>323850</xdr:colOff>
      <xdr:row>15</xdr:row>
      <xdr:rowOff>214350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82390B7-7BB3-45A3-9C71-0FCBA3F133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714" r="33797"/>
        <a:stretch/>
      </xdr:blipFill>
      <xdr:spPr>
        <a:xfrm>
          <a:off x="1076324" y="354825"/>
          <a:ext cx="1181101" cy="29170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1</xdr:row>
      <xdr:rowOff>171450</xdr:rowOff>
    </xdr:from>
    <xdr:to>
      <xdr:col>6</xdr:col>
      <xdr:colOff>316725</xdr:colOff>
      <xdr:row>15</xdr:row>
      <xdr:rowOff>223875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FBB2635C-674F-461B-8D9F-416863D0CDF0}"/>
            </a:ext>
          </a:extLst>
        </xdr:cNvPr>
        <xdr:cNvGrpSpPr/>
      </xdr:nvGrpSpPr>
      <xdr:grpSpPr>
        <a:xfrm>
          <a:off x="323850" y="361950"/>
          <a:ext cx="2917050" cy="2919450"/>
          <a:chOff x="323850" y="361950"/>
          <a:chExt cx="2917050" cy="2919450"/>
        </a:xfrm>
      </xdr:grpSpPr>
      <xdr:grpSp>
        <xdr:nvGrpSpPr>
          <xdr:cNvPr id="2" name="Group 1">
            <a:extLst>
              <a:ext uri="{FF2B5EF4-FFF2-40B4-BE49-F238E27FC236}">
                <a16:creationId xmlns:a16="http://schemas.microsoft.com/office/drawing/2014/main" id="{4544690B-F1F5-45EE-9E61-1A726CC22301}"/>
              </a:ext>
            </a:extLst>
          </xdr:cNvPr>
          <xdr:cNvGrpSpPr/>
        </xdr:nvGrpSpPr>
        <xdr:grpSpPr>
          <a:xfrm>
            <a:off x="323850" y="361950"/>
            <a:ext cx="2917050" cy="2917050"/>
            <a:chOff x="257175" y="361950"/>
            <a:chExt cx="2917050" cy="2917050"/>
          </a:xfrm>
        </xdr:grpSpPr>
        <xdr:pic>
          <xdr:nvPicPr>
            <xdr:cNvPr id="6" name="Picture 5">
              <a:extLst>
                <a:ext uri="{FF2B5EF4-FFF2-40B4-BE49-F238E27FC236}">
                  <a16:creationId xmlns:a16="http://schemas.microsoft.com/office/drawing/2014/main" id="{A75F5F67-ACD4-4A25-8E5F-FCB2DFB8F33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57175" y="361950"/>
              <a:ext cx="2917050" cy="2917050"/>
            </a:xfrm>
            <a:prstGeom prst="rect">
              <a:avLst/>
            </a:prstGeom>
          </xdr:spPr>
        </xdr:pic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2A178BD4-B727-4C6A-9445-9FA4491F1E9E}"/>
                </a:ext>
              </a:extLst>
            </xdr:cNvPr>
            <xdr:cNvGraphicFramePr>
              <a:graphicFrameLocks/>
            </xdr:cNvGraphicFramePr>
          </xdr:nvGraphicFramePr>
          <xdr:xfrm>
            <a:off x="416267" y="501061"/>
            <a:ext cx="2402345" cy="201655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</xdr:grpSp>
      <xdr:pic>
        <xdr:nvPicPr>
          <xdr:cNvPr id="7" name="Picture 6">
            <a:extLst>
              <a:ext uri="{FF2B5EF4-FFF2-40B4-BE49-F238E27FC236}">
                <a16:creationId xmlns:a16="http://schemas.microsoft.com/office/drawing/2014/main" id="{E8659BA7-C029-451C-8143-0F2446AF940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4734" r="32164"/>
          <a:stretch/>
        </xdr:blipFill>
        <xdr:spPr>
          <a:xfrm>
            <a:off x="1038225" y="364350"/>
            <a:ext cx="1257300" cy="2917050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</xdr:row>
      <xdr:rowOff>142875</xdr:rowOff>
    </xdr:from>
    <xdr:to>
      <xdr:col>6</xdr:col>
      <xdr:colOff>278625</xdr:colOff>
      <xdr:row>15</xdr:row>
      <xdr:rowOff>195300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BC44A473-39B5-4640-BF14-89483A630A6A}"/>
            </a:ext>
          </a:extLst>
        </xdr:cNvPr>
        <xdr:cNvGrpSpPr/>
      </xdr:nvGrpSpPr>
      <xdr:grpSpPr>
        <a:xfrm>
          <a:off x="276225" y="333375"/>
          <a:ext cx="2917050" cy="2919450"/>
          <a:chOff x="276225" y="333375"/>
          <a:chExt cx="2917050" cy="2919450"/>
        </a:xfrm>
      </xdr:grpSpPr>
      <xdr:grpSp>
        <xdr:nvGrpSpPr>
          <xdr:cNvPr id="8" name="Group 7">
            <a:extLst>
              <a:ext uri="{FF2B5EF4-FFF2-40B4-BE49-F238E27FC236}">
                <a16:creationId xmlns:a16="http://schemas.microsoft.com/office/drawing/2014/main" id="{4BFD9633-90EA-4079-8046-7615B4EC261A}"/>
              </a:ext>
            </a:extLst>
          </xdr:cNvPr>
          <xdr:cNvGrpSpPr/>
        </xdr:nvGrpSpPr>
        <xdr:grpSpPr>
          <a:xfrm>
            <a:off x="276225" y="333375"/>
            <a:ext cx="2917050" cy="2917050"/>
            <a:chOff x="276225" y="333375"/>
            <a:chExt cx="2917050" cy="2917050"/>
          </a:xfrm>
        </xdr:grpSpPr>
        <xdr:pic>
          <xdr:nvPicPr>
            <xdr:cNvPr id="6" name="Picture 5">
              <a:extLst>
                <a:ext uri="{FF2B5EF4-FFF2-40B4-BE49-F238E27FC236}">
                  <a16:creationId xmlns:a16="http://schemas.microsoft.com/office/drawing/2014/main" id="{E78ABE15-9D21-4A74-A773-ADB34C99C34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76225" y="333375"/>
              <a:ext cx="2917050" cy="2917050"/>
            </a:xfrm>
            <a:prstGeom prst="rect">
              <a:avLst/>
            </a:prstGeom>
          </xdr:spPr>
        </xdr:pic>
        <xdr:graphicFrame macro="">
          <xdr:nvGraphicFramePr>
            <xdr:cNvPr id="5" name="Chart 4">
              <a:extLst>
                <a:ext uri="{FF2B5EF4-FFF2-40B4-BE49-F238E27FC236}">
                  <a16:creationId xmlns:a16="http://schemas.microsoft.com/office/drawing/2014/main" id="{FBE3F983-A4E1-4548-A92A-86DBBC4C2BA7}"/>
                </a:ext>
              </a:extLst>
            </xdr:cNvPr>
            <xdr:cNvGraphicFramePr>
              <a:graphicFrameLocks/>
            </xdr:cNvGraphicFramePr>
          </xdr:nvGraphicFramePr>
          <xdr:xfrm>
            <a:off x="478543" y="499235"/>
            <a:ext cx="2396553" cy="2017894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</xdr:grpSp>
      <xdr:pic>
        <xdr:nvPicPr>
          <xdr:cNvPr id="7" name="Picture 6">
            <a:extLst>
              <a:ext uri="{FF2B5EF4-FFF2-40B4-BE49-F238E27FC236}">
                <a16:creationId xmlns:a16="http://schemas.microsoft.com/office/drawing/2014/main" id="{B1DD5535-5512-4CE3-AB84-099C7CA50B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3427" r="27920"/>
          <a:stretch/>
        </xdr:blipFill>
        <xdr:spPr>
          <a:xfrm>
            <a:off x="962025" y="335775"/>
            <a:ext cx="1419225" cy="2917050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904960</xdr:colOff>
      <xdr:row>6</xdr:row>
      <xdr:rowOff>178593</xdr:rowOff>
    </xdr:from>
    <xdr:to>
      <xdr:col>12</xdr:col>
      <xdr:colOff>244081</xdr:colOff>
      <xdr:row>11</xdr:row>
      <xdr:rowOff>52671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856AEA77-BF97-4F45-A4BD-D8EADC57D7CA}"/>
            </a:ext>
          </a:extLst>
        </xdr:cNvPr>
        <xdr:cNvGrpSpPr/>
      </xdr:nvGrpSpPr>
      <xdr:grpSpPr>
        <a:xfrm>
          <a:off x="13963735" y="1674018"/>
          <a:ext cx="1063146" cy="1102803"/>
          <a:chOff x="12573085" y="1273968"/>
          <a:chExt cx="1065527" cy="1100422"/>
        </a:xfrm>
      </xdr:grpSpPr>
      <xdr:pic>
        <xdr:nvPicPr>
          <xdr:cNvPr id="41" name="Picture 40">
            <a:extLst>
              <a:ext uri="{FF2B5EF4-FFF2-40B4-BE49-F238E27FC236}">
                <a16:creationId xmlns:a16="http://schemas.microsoft.com/office/drawing/2014/main" id="{D70A37E7-360C-4E1C-9B63-6640653D67D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573085" y="1308927"/>
            <a:ext cx="1065527" cy="1063062"/>
          </a:xfrm>
          <a:prstGeom prst="rect">
            <a:avLst/>
          </a:prstGeom>
        </xdr:spPr>
      </xdr:pic>
      <xdr:graphicFrame macro="">
        <xdr:nvGraphicFramePr>
          <xdr:cNvPr id="42" name="Chart 41">
            <a:extLst>
              <a:ext uri="{FF2B5EF4-FFF2-40B4-BE49-F238E27FC236}">
                <a16:creationId xmlns:a16="http://schemas.microsoft.com/office/drawing/2014/main" id="{49141487-7633-4245-9D31-68A08512E30D}"/>
              </a:ext>
            </a:extLst>
          </xdr:cNvPr>
          <xdr:cNvGraphicFramePr>
            <a:graphicFrameLocks/>
          </xdr:cNvGraphicFramePr>
        </xdr:nvGraphicFramePr>
        <xdr:xfrm>
          <a:off x="12724858" y="1273968"/>
          <a:ext cx="818436" cy="92273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pic>
        <xdr:nvPicPr>
          <xdr:cNvPr id="43" name="Picture 42">
            <a:extLst>
              <a:ext uri="{FF2B5EF4-FFF2-40B4-BE49-F238E27FC236}">
                <a16:creationId xmlns:a16="http://schemas.microsoft.com/office/drawing/2014/main" id="{49223EF4-00CF-4303-B204-DDEE1B686A5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578" r="33933"/>
          <a:stretch/>
        </xdr:blipFill>
        <xdr:spPr>
          <a:xfrm>
            <a:off x="12838601" y="1311327"/>
            <a:ext cx="434912" cy="1063063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416719</xdr:colOff>
      <xdr:row>4</xdr:row>
      <xdr:rowOff>133330</xdr:rowOff>
    </xdr:from>
    <xdr:to>
      <xdr:col>3</xdr:col>
      <xdr:colOff>321468</xdr:colOff>
      <xdr:row>28</xdr:row>
      <xdr:rowOff>133331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A034062C-B841-4694-8D40-1B2E5122A3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512" r="42326"/>
        <a:stretch/>
      </xdr:blipFill>
      <xdr:spPr>
        <a:xfrm>
          <a:off x="1178719" y="1252518"/>
          <a:ext cx="1595437" cy="5119688"/>
        </a:xfrm>
        <a:prstGeom prst="rect">
          <a:avLst/>
        </a:prstGeom>
      </xdr:spPr>
    </xdr:pic>
    <xdr:clientData/>
  </xdr:twoCellAnchor>
  <xdr:twoCellAnchor>
    <xdr:from>
      <xdr:col>0</xdr:col>
      <xdr:colOff>562534</xdr:colOff>
      <xdr:row>6</xdr:row>
      <xdr:rowOff>90666</xdr:rowOff>
    </xdr:from>
    <xdr:to>
      <xdr:col>4</xdr:col>
      <xdr:colOff>1287556</xdr:colOff>
      <xdr:row>20</xdr:row>
      <xdr:rowOff>457735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5AD3288B-A228-4814-A509-D60A25F307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201146</xdr:colOff>
      <xdr:row>3</xdr:row>
      <xdr:rowOff>38100</xdr:rowOff>
    </xdr:from>
    <xdr:to>
      <xdr:col>11</xdr:col>
      <xdr:colOff>35849</xdr:colOff>
      <xdr:row>33</xdr:row>
      <xdr:rowOff>114300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C750D143-B50C-4F50-BB2C-CD8F2177BED1}"/>
            </a:ext>
          </a:extLst>
        </xdr:cNvPr>
        <xdr:cNvGrpSpPr/>
      </xdr:nvGrpSpPr>
      <xdr:grpSpPr>
        <a:xfrm>
          <a:off x="3411071" y="962025"/>
          <a:ext cx="10645578" cy="6334125"/>
          <a:chOff x="3295650" y="419100"/>
          <a:chExt cx="8437459" cy="6543675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35570B5E-C7AA-432D-BFF1-80DEF54F3604}"/>
              </a:ext>
            </a:extLst>
          </xdr:cNvPr>
          <xdr:cNvSpPr/>
        </xdr:nvSpPr>
        <xdr:spPr>
          <a:xfrm>
            <a:off x="5686312" y="2704026"/>
            <a:ext cx="3142568" cy="2037551"/>
          </a:xfrm>
          <a:prstGeom prst="ellipse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nb-NO" sz="1100"/>
          </a:p>
        </xdr:txBody>
      </xdr:sp>
      <xdr:graphicFrame macro="">
        <xdr:nvGraphicFramePr>
          <xdr:cNvPr id="2" name="Chart 1">
            <a:extLst>
              <a:ext uri="{FF2B5EF4-FFF2-40B4-BE49-F238E27FC236}">
                <a16:creationId xmlns:a16="http://schemas.microsoft.com/office/drawing/2014/main" id="{434C0603-11BF-46C7-A9D7-A4258600BA23}"/>
              </a:ext>
            </a:extLst>
          </xdr:cNvPr>
          <xdr:cNvGraphicFramePr>
            <a:graphicFrameLocks/>
          </xdr:cNvGraphicFramePr>
        </xdr:nvGraphicFramePr>
        <xdr:xfrm>
          <a:off x="3295650" y="419100"/>
          <a:ext cx="8437459" cy="654367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</xdr:grpSp>
    <xdr:clientData/>
  </xdr:twoCellAnchor>
  <xdr:twoCellAnchor editAs="oneCell">
    <xdr:from>
      <xdr:col>1</xdr:col>
      <xdr:colOff>261936</xdr:colOff>
      <xdr:row>4</xdr:row>
      <xdr:rowOff>154780</xdr:rowOff>
    </xdr:from>
    <xdr:to>
      <xdr:col>4</xdr:col>
      <xdr:colOff>95249</xdr:colOff>
      <xdr:row>28</xdr:row>
      <xdr:rowOff>154781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A86260BC-3010-405E-914F-034A28F8E3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89" r="31860"/>
        <a:stretch/>
      </xdr:blipFill>
      <xdr:spPr>
        <a:xfrm>
          <a:off x="1023936" y="1273968"/>
          <a:ext cx="2286001" cy="5119688"/>
        </a:xfrm>
        <a:prstGeom prst="rect">
          <a:avLst/>
        </a:prstGeom>
      </xdr:spPr>
    </xdr:pic>
    <xdr:clientData/>
  </xdr:twoCellAnchor>
  <xdr:twoCellAnchor>
    <xdr:from>
      <xdr:col>14</xdr:col>
      <xdr:colOff>391606</xdr:colOff>
      <xdr:row>19</xdr:row>
      <xdr:rowOff>157371</xdr:rowOff>
    </xdr:from>
    <xdr:to>
      <xdr:col>16</xdr:col>
      <xdr:colOff>157369</xdr:colOff>
      <xdr:row>24</xdr:row>
      <xdr:rowOff>31580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60304ADA-18E8-408F-866C-CBB85BE1B710}"/>
            </a:ext>
          </a:extLst>
        </xdr:cNvPr>
        <xdr:cNvGrpSpPr/>
      </xdr:nvGrpSpPr>
      <xdr:grpSpPr>
        <a:xfrm>
          <a:off x="18336706" y="4405521"/>
          <a:ext cx="1013538" cy="1102934"/>
          <a:chOff x="18919284" y="7720769"/>
          <a:chExt cx="2917050" cy="3156965"/>
        </a:xfrm>
      </xdr:grpSpPr>
      <xdr:grpSp>
        <xdr:nvGrpSpPr>
          <xdr:cNvPr id="27" name="Group 26">
            <a:extLst>
              <a:ext uri="{FF2B5EF4-FFF2-40B4-BE49-F238E27FC236}">
                <a16:creationId xmlns:a16="http://schemas.microsoft.com/office/drawing/2014/main" id="{74571611-CC6F-4CBA-ABFE-102A3CB4BF6E}"/>
              </a:ext>
            </a:extLst>
          </xdr:cNvPr>
          <xdr:cNvGrpSpPr/>
        </xdr:nvGrpSpPr>
        <xdr:grpSpPr>
          <a:xfrm>
            <a:off x="18919284" y="7720769"/>
            <a:ext cx="2917050" cy="3154565"/>
            <a:chOff x="276225" y="95860"/>
            <a:chExt cx="2917050" cy="3154565"/>
          </a:xfrm>
        </xdr:grpSpPr>
        <xdr:pic>
          <xdr:nvPicPr>
            <xdr:cNvPr id="29" name="Picture 28">
              <a:extLst>
                <a:ext uri="{FF2B5EF4-FFF2-40B4-BE49-F238E27FC236}">
                  <a16:creationId xmlns:a16="http://schemas.microsoft.com/office/drawing/2014/main" id="{2FAC20ED-6832-4D35-B129-9E8D9538146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76225" y="333375"/>
              <a:ext cx="2917050" cy="2917050"/>
            </a:xfrm>
            <a:prstGeom prst="rect">
              <a:avLst/>
            </a:prstGeom>
          </xdr:spPr>
        </xdr:pic>
        <xdr:graphicFrame macro="">
          <xdr:nvGraphicFramePr>
            <xdr:cNvPr id="30" name="Chart 29">
              <a:extLst>
                <a:ext uri="{FF2B5EF4-FFF2-40B4-BE49-F238E27FC236}">
                  <a16:creationId xmlns:a16="http://schemas.microsoft.com/office/drawing/2014/main" id="{D230BE2D-9BCE-4161-A091-CC59F4F459AC}"/>
                </a:ext>
              </a:extLst>
            </xdr:cNvPr>
            <xdr:cNvGraphicFramePr>
              <a:graphicFrameLocks/>
            </xdr:cNvGraphicFramePr>
          </xdr:nvGraphicFramePr>
          <xdr:xfrm>
            <a:off x="645489" y="95860"/>
            <a:ext cx="2396552" cy="2686015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9"/>
            </a:graphicData>
          </a:graphic>
        </xdr:graphicFrame>
      </xdr:grpSp>
      <xdr:pic>
        <xdr:nvPicPr>
          <xdr:cNvPr id="28" name="Picture 27">
            <a:extLst>
              <a:ext uri="{FF2B5EF4-FFF2-40B4-BE49-F238E27FC236}">
                <a16:creationId xmlns:a16="http://schemas.microsoft.com/office/drawing/2014/main" id="{ECAA39F9-2813-4873-9DBD-FE55136AB4F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3427" r="27920"/>
          <a:stretch/>
        </xdr:blipFill>
        <xdr:spPr>
          <a:xfrm>
            <a:off x="19605084" y="7960683"/>
            <a:ext cx="1419224" cy="2917051"/>
          </a:xfrm>
          <a:prstGeom prst="rect">
            <a:avLst/>
          </a:prstGeom>
        </xdr:spPr>
      </xdr:pic>
    </xdr:grpSp>
    <xdr:clientData/>
  </xdr:twoCellAnchor>
  <xdr:twoCellAnchor>
    <xdr:from>
      <xdr:col>10</xdr:col>
      <xdr:colOff>889908</xdr:colOff>
      <xdr:row>19</xdr:row>
      <xdr:rowOff>177512</xdr:rowOff>
    </xdr:from>
    <xdr:to>
      <xdr:col>12</xdr:col>
      <xdr:colOff>195780</xdr:colOff>
      <xdr:row>24</xdr:row>
      <xdr:rowOff>26018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3298F10-356D-454B-9862-D31A1354B190}"/>
            </a:ext>
          </a:extLst>
        </xdr:cNvPr>
        <xdr:cNvGrpSpPr/>
      </xdr:nvGrpSpPr>
      <xdr:grpSpPr>
        <a:xfrm>
          <a:off x="13948683" y="4425662"/>
          <a:ext cx="1029897" cy="1077231"/>
          <a:chOff x="13281067" y="4424796"/>
          <a:chExt cx="1029031" cy="1078097"/>
        </a:xfrm>
      </xdr:grpSpPr>
      <xdr:grpSp>
        <xdr:nvGrpSpPr>
          <xdr:cNvPr id="34" name="Group 33">
            <a:extLst>
              <a:ext uri="{FF2B5EF4-FFF2-40B4-BE49-F238E27FC236}">
                <a16:creationId xmlns:a16="http://schemas.microsoft.com/office/drawing/2014/main" id="{DBB9CD7A-8B33-4570-B77F-A23B35CE5B47}"/>
              </a:ext>
            </a:extLst>
          </xdr:cNvPr>
          <xdr:cNvGrpSpPr/>
        </xdr:nvGrpSpPr>
        <xdr:grpSpPr>
          <a:xfrm>
            <a:off x="13281067" y="4424796"/>
            <a:ext cx="1029031" cy="1077248"/>
            <a:chOff x="257175" y="234826"/>
            <a:chExt cx="2917050" cy="3044174"/>
          </a:xfrm>
        </xdr:grpSpPr>
        <xdr:pic>
          <xdr:nvPicPr>
            <xdr:cNvPr id="36" name="Picture 35">
              <a:extLst>
                <a:ext uri="{FF2B5EF4-FFF2-40B4-BE49-F238E27FC236}">
                  <a16:creationId xmlns:a16="http://schemas.microsoft.com/office/drawing/2014/main" id="{374EDB54-0B37-41B1-AB85-2049890E301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57175" y="361950"/>
              <a:ext cx="2917050" cy="2917050"/>
            </a:xfrm>
            <a:prstGeom prst="rect">
              <a:avLst/>
            </a:prstGeom>
          </xdr:spPr>
        </xdr:pic>
        <xdr:graphicFrame macro="">
          <xdr:nvGraphicFramePr>
            <xdr:cNvPr id="37" name="Chart 36">
              <a:extLst>
                <a:ext uri="{FF2B5EF4-FFF2-40B4-BE49-F238E27FC236}">
                  <a16:creationId xmlns:a16="http://schemas.microsoft.com/office/drawing/2014/main" id="{3D3B7B86-AF63-44FA-97A1-E412349EB2C0}"/>
                </a:ext>
              </a:extLst>
            </xdr:cNvPr>
            <xdr:cNvGraphicFramePr>
              <a:graphicFrameLocks/>
            </xdr:cNvGraphicFramePr>
          </xdr:nvGraphicFramePr>
          <xdr:xfrm>
            <a:off x="465362" y="234826"/>
            <a:ext cx="2402344" cy="2495894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2"/>
            </a:graphicData>
          </a:graphic>
        </xdr:graphicFrame>
      </xdr:grpSp>
      <xdr:pic>
        <xdr:nvPicPr>
          <xdr:cNvPr id="35" name="Picture 34">
            <a:extLst>
              <a:ext uri="{FF2B5EF4-FFF2-40B4-BE49-F238E27FC236}">
                <a16:creationId xmlns:a16="http://schemas.microsoft.com/office/drawing/2014/main" id="{E79DEF98-D2CD-4DF3-BF2F-E5557B41F47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4734" r="32164"/>
          <a:stretch/>
        </xdr:blipFill>
        <xdr:spPr>
          <a:xfrm>
            <a:off x="13537402" y="4470631"/>
            <a:ext cx="443531" cy="1032262"/>
          </a:xfrm>
          <a:prstGeom prst="rect">
            <a:avLst/>
          </a:prstGeom>
        </xdr:spPr>
      </xdr:pic>
    </xdr:grpSp>
    <xdr:clientData/>
  </xdr:twoCellAnchor>
  <xdr:twoCellAnchor>
    <xdr:from>
      <xdr:col>14</xdr:col>
      <xdr:colOff>440423</xdr:colOff>
      <xdr:row>6</xdr:row>
      <xdr:rowOff>160193</xdr:rowOff>
    </xdr:from>
    <xdr:to>
      <xdr:col>16</xdr:col>
      <xdr:colOff>178799</xdr:colOff>
      <xdr:row>10</xdr:row>
      <xdr:rowOff>162593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47B33A85-FC9D-4C6A-A3A6-3497DFE9C14B}"/>
            </a:ext>
          </a:extLst>
        </xdr:cNvPr>
        <xdr:cNvGrpSpPr/>
      </xdr:nvGrpSpPr>
      <xdr:grpSpPr>
        <a:xfrm>
          <a:off x="18385523" y="1655618"/>
          <a:ext cx="986151" cy="1040625"/>
          <a:chOff x="18386389" y="1653886"/>
          <a:chExt cx="985285" cy="1041491"/>
        </a:xfrm>
      </xdr:grpSpPr>
      <xdr:pic>
        <xdr:nvPicPr>
          <xdr:cNvPr id="38" name="Picture 37">
            <a:extLst>
              <a:ext uri="{FF2B5EF4-FFF2-40B4-BE49-F238E27FC236}">
                <a16:creationId xmlns:a16="http://schemas.microsoft.com/office/drawing/2014/main" id="{FC25BCAD-6440-4125-8C1D-F8385A3D4C9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386389" y="1707692"/>
            <a:ext cx="985285" cy="985285"/>
          </a:xfrm>
          <a:prstGeom prst="rect">
            <a:avLst/>
          </a:prstGeom>
        </xdr:spPr>
      </xdr:pic>
      <xdr:graphicFrame macro="">
        <xdr:nvGraphicFramePr>
          <xdr:cNvPr id="39" name="Chart 38">
            <a:extLst>
              <a:ext uri="{FF2B5EF4-FFF2-40B4-BE49-F238E27FC236}">
                <a16:creationId xmlns:a16="http://schemas.microsoft.com/office/drawing/2014/main" id="{F5569CAB-90E7-4DBD-845F-58EB6F79F42B}"/>
              </a:ext>
            </a:extLst>
          </xdr:cNvPr>
          <xdr:cNvGraphicFramePr>
            <a:graphicFrameLocks/>
          </xdr:cNvGraphicFramePr>
        </xdr:nvGraphicFramePr>
        <xdr:xfrm>
          <a:off x="18500358" y="1653886"/>
          <a:ext cx="811434" cy="85724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5"/>
          </a:graphicData>
        </a:graphic>
      </xdr:graphicFrame>
      <xdr:pic>
        <xdr:nvPicPr>
          <xdr:cNvPr id="40" name="Picture 39">
            <a:extLst>
              <a:ext uri="{FF2B5EF4-FFF2-40B4-BE49-F238E27FC236}">
                <a16:creationId xmlns:a16="http://schemas.microsoft.com/office/drawing/2014/main" id="{BB7640B7-5219-494D-8C06-326D8DFD962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714" r="33797"/>
          <a:stretch/>
        </xdr:blipFill>
        <xdr:spPr>
          <a:xfrm>
            <a:off x="18638694" y="1710092"/>
            <a:ext cx="398938" cy="98528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AV">
  <a:themeElements>
    <a:clrScheme name="Asplan Viak">
      <a:dk1>
        <a:srgbClr val="000000"/>
      </a:dk1>
      <a:lt1>
        <a:srgbClr val="FFFFFF"/>
      </a:lt1>
      <a:dk2>
        <a:srgbClr val="1D3C34"/>
      </a:dk2>
      <a:lt2>
        <a:srgbClr val="F6F8F1"/>
      </a:lt2>
      <a:accent1>
        <a:srgbClr val="B7DC8F"/>
      </a:accent1>
      <a:accent2>
        <a:srgbClr val="1D3C34"/>
      </a:accent2>
      <a:accent3>
        <a:srgbClr val="F0F4E3"/>
      </a:accent3>
      <a:accent4>
        <a:srgbClr val="48A23F"/>
      </a:accent4>
      <a:accent5>
        <a:srgbClr val="FFC358"/>
      </a:accent5>
      <a:accent6>
        <a:srgbClr val="F6F8F1"/>
      </a:accent6>
      <a:hlink>
        <a:srgbClr val="48A23F"/>
      </a:hlink>
      <a:folHlink>
        <a:srgbClr val="4D4D4D"/>
      </a:folHlink>
    </a:clrScheme>
    <a:fontScheme name="Avenir Next LT Pro">
      <a:majorFont>
        <a:latin typeface="Avenir Next LT Pro"/>
        <a:ea typeface=""/>
        <a:cs typeface=""/>
      </a:majorFont>
      <a:minorFont>
        <a:latin typeface="Avenir Next LT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anskaffelser.no/verktoy/analyseverktoy/klimagassutslepp-bygg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72"/>
  <sheetViews>
    <sheetView showGridLines="0" tabSelected="1" zoomScaleNormal="100" workbookViewId="0">
      <selection activeCell="B24" sqref="B24"/>
    </sheetView>
  </sheetViews>
  <sheetFormatPr baseColWidth="10" defaultColWidth="8.875" defaultRowHeight="14.25"/>
  <cols>
    <col min="1" max="1" width="8.875" style="53" customWidth="1"/>
    <col min="2" max="16384" width="8.875" style="53"/>
  </cols>
  <sheetData>
    <row r="2" spans="2:10" ht="15" customHeight="1">
      <c r="I2" s="113" t="s">
        <v>0</v>
      </c>
      <c r="J2" s="113"/>
    </row>
    <row r="3" spans="2:10">
      <c r="I3" s="113"/>
      <c r="J3" s="113"/>
    </row>
    <row r="6" spans="2:10" ht="42.75" customHeight="1">
      <c r="B6" s="88" t="s">
        <v>1</v>
      </c>
    </row>
    <row r="8" spans="2:10" ht="26.25" customHeight="1">
      <c r="B8" s="89" t="s">
        <v>183</v>
      </c>
    </row>
    <row r="10" spans="2:10" ht="15">
      <c r="B10" s="90"/>
    </row>
    <row r="11" spans="2:10">
      <c r="B11" s="91"/>
    </row>
    <row r="13" spans="2:10">
      <c r="B13" s="91"/>
    </row>
    <row r="18" spans="2:11" ht="15">
      <c r="B18" s="90"/>
    </row>
    <row r="19" spans="2:11">
      <c r="B19" s="91"/>
    </row>
    <row r="20" spans="2:11" ht="18">
      <c r="B20" s="104"/>
      <c r="C20" s="101"/>
    </row>
    <row r="21" spans="2:11">
      <c r="B21" s="16"/>
    </row>
    <row r="22" spans="2:11" ht="2.4500000000000002" customHeight="1"/>
    <row r="23" spans="2:11" ht="15">
      <c r="B23" s="90" t="s">
        <v>2</v>
      </c>
      <c r="I23" s="59"/>
      <c r="J23" s="59"/>
      <c r="K23" s="59"/>
    </row>
    <row r="24" spans="2:11">
      <c r="B24" s="103">
        <v>0</v>
      </c>
      <c r="C24" s="105" t="s">
        <v>3</v>
      </c>
      <c r="G24" s="56"/>
      <c r="H24" s="110" t="str">
        <f>IF($B$43=0," ",B24/(B24+B25))</f>
        <v xml:space="preserve"> </v>
      </c>
      <c r="I24" s="59" t="e">
        <f>B24/SUM(B24:B25)</f>
        <v>#DIV/0!</v>
      </c>
      <c r="J24" s="59"/>
      <c r="K24" s="59"/>
    </row>
    <row r="25" spans="2:11">
      <c r="B25" s="103">
        <v>0</v>
      </c>
      <c r="C25" s="105" t="s">
        <v>4</v>
      </c>
      <c r="G25" s="56"/>
      <c r="H25" s="110" t="str">
        <f>IF($B$43=0," ",B25/$B$43)</f>
        <v xml:space="preserve"> </v>
      </c>
      <c r="I25" s="59" t="e">
        <f>B25/(B24+B25)</f>
        <v>#DIV/0!</v>
      </c>
      <c r="J25" s="109">
        <f>B25+B26</f>
        <v>0</v>
      </c>
      <c r="K25" s="59"/>
    </row>
    <row r="26" spans="2:11">
      <c r="B26" s="103">
        <v>0</v>
      </c>
      <c r="C26" s="105" t="s">
        <v>5</v>
      </c>
      <c r="G26" s="56"/>
      <c r="H26" s="110" t="str">
        <f>IF($B$43=0," ",B26/$B$43)</f>
        <v xml:space="preserve"> </v>
      </c>
      <c r="I26" s="59"/>
      <c r="J26" s="59"/>
      <c r="K26" s="59"/>
    </row>
    <row r="27" spans="2:11">
      <c r="G27" s="56"/>
      <c r="H27" s="59"/>
      <c r="I27" s="59"/>
      <c r="J27" s="59"/>
      <c r="K27" s="59"/>
    </row>
    <row r="28" spans="2:11">
      <c r="G28" s="106"/>
      <c r="H28" s="59"/>
      <c r="I28" s="59"/>
      <c r="J28" s="59"/>
      <c r="K28" s="59"/>
    </row>
    <row r="36" spans="2:13">
      <c r="D36" s="106"/>
      <c r="E36" s="106"/>
      <c r="F36" s="106"/>
      <c r="G36" s="106"/>
      <c r="H36" s="106"/>
      <c r="I36" s="106"/>
      <c r="J36" s="106"/>
      <c r="K36" s="106"/>
      <c r="L36" s="106"/>
      <c r="M36" s="106"/>
    </row>
    <row r="37" spans="2:13">
      <c r="B37" s="91"/>
      <c r="D37" s="106"/>
      <c r="E37" s="106"/>
      <c r="F37" s="106"/>
      <c r="G37" s="106"/>
      <c r="H37" s="106"/>
      <c r="I37" s="106"/>
      <c r="J37" s="106"/>
      <c r="K37" s="106"/>
      <c r="L37" s="106"/>
      <c r="M37" s="106"/>
    </row>
    <row r="38" spans="2:13">
      <c r="B38" s="91"/>
      <c r="D38" s="106"/>
      <c r="E38" s="106"/>
      <c r="F38" s="106"/>
      <c r="G38" s="106"/>
      <c r="H38" s="106"/>
      <c r="I38" s="106"/>
      <c r="J38" s="106"/>
      <c r="K38" s="106"/>
      <c r="L38" s="106"/>
      <c r="M38" s="106"/>
    </row>
    <row r="39" spans="2:13">
      <c r="D39" s="107"/>
      <c r="E39" s="106"/>
      <c r="F39" s="106"/>
      <c r="G39" s="106"/>
      <c r="H39" s="106"/>
      <c r="I39" s="106"/>
      <c r="J39" s="106"/>
      <c r="K39" s="106"/>
      <c r="L39" s="106"/>
      <c r="M39" s="106"/>
    </row>
    <row r="40" spans="2:13">
      <c r="D40" s="106"/>
      <c r="E40" s="106"/>
      <c r="F40" s="106"/>
      <c r="G40" s="106"/>
      <c r="J40" s="106"/>
      <c r="K40" s="106"/>
      <c r="L40" s="106"/>
      <c r="M40" s="106"/>
    </row>
    <row r="41" spans="2:13">
      <c r="D41" s="106"/>
      <c r="E41" s="106"/>
      <c r="F41" s="106"/>
      <c r="G41" s="106"/>
      <c r="J41" s="106"/>
      <c r="K41" s="106"/>
      <c r="L41" s="106"/>
      <c r="M41" s="106"/>
    </row>
    <row r="42" spans="2:13">
      <c r="D42" s="106"/>
      <c r="E42" s="106"/>
      <c r="F42" s="106"/>
      <c r="G42" s="106"/>
      <c r="J42" s="106"/>
      <c r="K42" s="106"/>
      <c r="L42" s="106"/>
      <c r="M42" s="106"/>
    </row>
    <row r="43" spans="2:13">
      <c r="B43" s="102">
        <f>SUM(B24:B26)</f>
        <v>0</v>
      </c>
      <c r="D43" s="106"/>
      <c r="E43" s="106"/>
      <c r="F43" s="106"/>
      <c r="G43" s="106"/>
      <c r="H43" s="106"/>
      <c r="I43" s="106"/>
      <c r="J43" s="106"/>
      <c r="K43" s="106"/>
      <c r="L43" s="106"/>
      <c r="M43" s="106"/>
    </row>
    <row r="44" spans="2:13">
      <c r="D44" s="106"/>
      <c r="E44" s="106"/>
      <c r="F44" s="106"/>
      <c r="G44" s="106"/>
      <c r="H44" s="106"/>
      <c r="I44" s="106"/>
      <c r="J44" s="106"/>
      <c r="K44" s="106"/>
      <c r="L44" s="106"/>
      <c r="M44" s="106"/>
    </row>
    <row r="45" spans="2:13">
      <c r="D45" s="106"/>
      <c r="E45" s="106"/>
      <c r="F45" s="106"/>
      <c r="G45" s="106"/>
      <c r="H45" s="106"/>
      <c r="I45" s="106"/>
      <c r="J45" s="106"/>
      <c r="K45" s="106"/>
      <c r="L45" s="106"/>
      <c r="M45" s="106"/>
    </row>
    <row r="46" spans="2:13">
      <c r="D46" s="106"/>
      <c r="E46" s="106"/>
      <c r="F46" s="106"/>
      <c r="G46" s="106"/>
      <c r="H46" s="106"/>
      <c r="I46" s="106"/>
      <c r="J46" s="106"/>
      <c r="K46" s="106"/>
      <c r="L46" s="106"/>
      <c r="M46" s="106"/>
    </row>
    <row r="47" spans="2:13">
      <c r="D47" s="106"/>
      <c r="E47" s="106"/>
      <c r="F47" s="106"/>
      <c r="G47" s="106"/>
      <c r="H47" s="106"/>
      <c r="I47" s="106"/>
      <c r="J47" s="106"/>
      <c r="K47" s="106"/>
      <c r="L47" s="106"/>
      <c r="M47" s="106"/>
    </row>
    <row r="48" spans="2:13">
      <c r="D48" s="106"/>
      <c r="E48" s="106"/>
      <c r="F48" s="106"/>
      <c r="G48" s="106"/>
      <c r="H48" s="106"/>
      <c r="I48" s="106"/>
      <c r="J48" s="106"/>
      <c r="K48" s="106"/>
      <c r="L48" s="106"/>
      <c r="M48" s="106"/>
    </row>
    <row r="66" spans="2:4">
      <c r="C66" s="91"/>
    </row>
    <row r="69" spans="2:4">
      <c r="B69" s="92"/>
      <c r="C69" s="92"/>
      <c r="D69" s="92"/>
    </row>
    <row r="70" spans="2:4">
      <c r="B70" s="92"/>
      <c r="C70" s="92"/>
      <c r="D70" s="92"/>
    </row>
    <row r="71" spans="2:4">
      <c r="B71" s="92"/>
      <c r="C71" s="92"/>
      <c r="D71" s="92"/>
    </row>
    <row r="72" spans="2:4">
      <c r="B72" s="92"/>
      <c r="C72" s="92"/>
      <c r="D72" s="92"/>
    </row>
  </sheetData>
  <sheetProtection sheet="1" objects="1" scenarios="1" selectLockedCells="1"/>
  <mergeCells count="1">
    <mergeCell ref="I2:J3"/>
  </mergeCells>
  <dataValidations count="1">
    <dataValidation type="whole" allowBlank="1" showInputMessage="1" showErrorMessage="1" error="You must enter a whole number" sqref="B24:B26">
      <formula1>0</formula1>
      <formula2>100000000</formula2>
    </dataValidation>
  </dataValidations>
  <pageMargins left="0.7" right="0.7" top="0.75" bottom="0.75" header="0.3" footer="0.3"/>
  <pageSetup paperSize="9" scale="30" fitToHeight="0" orientation="portrait" verticalDpi="0" r:id="rId1"/>
  <ignoredErrors>
    <ignoredError sqref="I25" evalError="1"/>
    <ignoredError sqref="I24" evalError="1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R63"/>
  <sheetViews>
    <sheetView showGridLines="0" zoomScaleNormal="100" workbookViewId="0">
      <selection activeCell="C17" sqref="C17"/>
    </sheetView>
  </sheetViews>
  <sheetFormatPr baseColWidth="10" defaultColWidth="8.875" defaultRowHeight="14.25"/>
  <cols>
    <col min="1" max="1" width="8.875" style="53"/>
    <col min="2" max="2" width="4.25" style="53" customWidth="1"/>
    <col min="3" max="3" width="9.5" style="53" customWidth="1"/>
    <col min="4" max="4" width="5.375" style="53" customWidth="1"/>
    <col min="5" max="5" width="3" style="53" customWidth="1"/>
    <col min="6" max="6" width="3.25" style="53" customWidth="1"/>
    <col min="7" max="16384" width="8.875" style="53"/>
  </cols>
  <sheetData>
    <row r="3" spans="3:13" ht="30">
      <c r="D3" s="54"/>
      <c r="G3" s="55" t="s">
        <v>6</v>
      </c>
    </row>
    <row r="5" spans="3:13">
      <c r="G5" s="114">
        <f>(C17*C18)+(C25*C26)+(C33*C34)+(C41*C42)+(C49*C50)+(C57*C58)</f>
        <v>0</v>
      </c>
      <c r="H5" s="115"/>
      <c r="I5" s="116"/>
    </row>
    <row r="6" spans="3:13">
      <c r="G6" s="117"/>
      <c r="H6" s="118"/>
      <c r="I6" s="119"/>
      <c r="J6" s="56"/>
      <c r="K6" s="56"/>
      <c r="L6" s="56"/>
      <c r="M6" s="56"/>
    </row>
    <row r="7" spans="3:13">
      <c r="G7" s="57" t="s">
        <v>7</v>
      </c>
      <c r="J7" s="58">
        <v>4.5</v>
      </c>
      <c r="K7" s="59"/>
      <c r="L7" s="59" t="s">
        <v>8</v>
      </c>
      <c r="M7" s="56"/>
    </row>
    <row r="8" spans="3:13">
      <c r="J8" s="58">
        <f>G5</f>
        <v>0</v>
      </c>
      <c r="K8" s="59"/>
      <c r="L8" s="59" t="s">
        <v>9</v>
      </c>
      <c r="M8" s="56"/>
    </row>
    <row r="9" spans="3:13">
      <c r="J9" s="58">
        <f>J7-G5</f>
        <v>4.5</v>
      </c>
      <c r="K9" s="59"/>
      <c r="L9" s="59" t="s">
        <v>10</v>
      </c>
      <c r="M9" s="56"/>
    </row>
    <row r="10" spans="3:13">
      <c r="J10" s="59"/>
      <c r="K10" s="59"/>
      <c r="L10" s="59"/>
      <c r="M10" s="56"/>
    </row>
    <row r="11" spans="3:13">
      <c r="J11" s="56"/>
      <c r="K11" s="56"/>
      <c r="L11" s="56"/>
      <c r="M11" s="56"/>
    </row>
    <row r="16" spans="3:13" ht="28.15" customHeight="1">
      <c r="C16" s="60"/>
      <c r="E16" s="56"/>
    </row>
    <row r="17" spans="3:18" ht="15">
      <c r="C17" s="52"/>
      <c r="E17" s="61" t="s">
        <v>11</v>
      </c>
      <c r="F17" s="62"/>
    </row>
    <row r="18" spans="3:18">
      <c r="C18" s="63">
        <v>0.3</v>
      </c>
      <c r="E18" s="56" t="s">
        <v>12</v>
      </c>
      <c r="F18" s="62"/>
    </row>
    <row r="19" spans="3:18">
      <c r="C19" s="64"/>
      <c r="E19" s="56"/>
      <c r="F19" s="65">
        <v>0</v>
      </c>
      <c r="G19" s="66" t="s">
        <v>13</v>
      </c>
      <c r="H19" s="67" t="s">
        <v>14</v>
      </c>
      <c r="I19" s="56"/>
      <c r="J19" s="56"/>
    </row>
    <row r="20" spans="3:18">
      <c r="E20" s="56"/>
      <c r="F20" s="68">
        <v>1</v>
      </c>
      <c r="G20" s="66" t="s">
        <v>13</v>
      </c>
      <c r="H20" s="69" t="s">
        <v>15</v>
      </c>
      <c r="I20" s="56"/>
      <c r="J20" s="56"/>
    </row>
    <row r="21" spans="3:18">
      <c r="C21" s="70"/>
      <c r="E21" s="56"/>
      <c r="F21" s="71">
        <v>2</v>
      </c>
      <c r="G21" s="66" t="s">
        <v>13</v>
      </c>
      <c r="H21" s="69" t="s">
        <v>16</v>
      </c>
      <c r="I21" s="56"/>
      <c r="J21" s="56"/>
    </row>
    <row r="22" spans="3:18">
      <c r="C22" s="70"/>
      <c r="E22" s="56"/>
      <c r="F22" s="72">
        <v>3</v>
      </c>
      <c r="G22" s="66" t="s">
        <v>13</v>
      </c>
      <c r="H22" s="69" t="s">
        <v>17</v>
      </c>
      <c r="I22" s="56"/>
      <c r="J22" s="56"/>
    </row>
    <row r="23" spans="3:18">
      <c r="C23" s="70"/>
      <c r="E23" s="56"/>
      <c r="F23" s="73">
        <v>4</v>
      </c>
      <c r="G23" s="66" t="s">
        <v>13</v>
      </c>
      <c r="H23" s="69" t="s">
        <v>18</v>
      </c>
    </row>
    <row r="24" spans="3:18">
      <c r="C24" s="60"/>
      <c r="E24" s="56"/>
      <c r="H24" s="56"/>
    </row>
    <row r="25" spans="3:18" ht="15">
      <c r="C25" s="52"/>
      <c r="E25" s="61" t="s">
        <v>19</v>
      </c>
      <c r="H25" s="56"/>
    </row>
    <row r="26" spans="3:18">
      <c r="C26" s="63">
        <v>0.15</v>
      </c>
      <c r="E26" s="56" t="s">
        <v>20</v>
      </c>
      <c r="H26" s="56"/>
      <c r="M26" s="74"/>
      <c r="N26" s="60"/>
      <c r="O26" s="60"/>
      <c r="P26" s="60"/>
      <c r="Q26" s="60"/>
      <c r="R26" s="60"/>
    </row>
    <row r="27" spans="3:18">
      <c r="E27" s="56"/>
      <c r="F27" s="65">
        <v>0</v>
      </c>
      <c r="G27" s="66" t="s">
        <v>13</v>
      </c>
      <c r="H27" s="69" t="s">
        <v>21</v>
      </c>
    </row>
    <row r="28" spans="3:18">
      <c r="E28" s="56"/>
      <c r="F28" s="68">
        <v>1</v>
      </c>
      <c r="G28" s="66" t="s">
        <v>13</v>
      </c>
      <c r="H28" s="69" t="s">
        <v>22</v>
      </c>
    </row>
    <row r="29" spans="3:18">
      <c r="E29" s="56"/>
      <c r="F29" s="71">
        <v>2</v>
      </c>
      <c r="G29" s="66" t="s">
        <v>13</v>
      </c>
      <c r="H29" s="69" t="s">
        <v>23</v>
      </c>
    </row>
    <row r="30" spans="3:18">
      <c r="E30" s="56"/>
      <c r="F30" s="72">
        <v>3</v>
      </c>
      <c r="G30" s="66" t="s">
        <v>13</v>
      </c>
      <c r="H30" s="69" t="s">
        <v>24</v>
      </c>
    </row>
    <row r="31" spans="3:18">
      <c r="E31" s="56"/>
      <c r="F31" s="73">
        <v>4</v>
      </c>
      <c r="G31" s="66" t="s">
        <v>13</v>
      </c>
      <c r="H31" s="69" t="s">
        <v>25</v>
      </c>
    </row>
    <row r="32" spans="3:18">
      <c r="E32" s="56"/>
      <c r="H32" s="56"/>
    </row>
    <row r="33" spans="3:8" ht="15">
      <c r="C33" s="52"/>
      <c r="E33" s="61" t="s">
        <v>26</v>
      </c>
      <c r="H33" s="56"/>
    </row>
    <row r="34" spans="3:8">
      <c r="C34" s="63">
        <v>0.15</v>
      </c>
      <c r="E34" s="56" t="s">
        <v>27</v>
      </c>
      <c r="H34" s="56"/>
    </row>
    <row r="35" spans="3:8">
      <c r="C35" s="64"/>
      <c r="E35" s="56"/>
      <c r="F35" s="65">
        <v>0</v>
      </c>
      <c r="G35" s="66" t="s">
        <v>13</v>
      </c>
      <c r="H35" s="69" t="s">
        <v>28</v>
      </c>
    </row>
    <row r="36" spans="3:8">
      <c r="E36" s="56"/>
      <c r="F36" s="68">
        <v>1</v>
      </c>
      <c r="G36" s="66" t="s">
        <v>13</v>
      </c>
      <c r="H36" s="75" t="s">
        <v>29</v>
      </c>
    </row>
    <row r="37" spans="3:8">
      <c r="E37" s="56"/>
      <c r="F37" s="71">
        <v>2</v>
      </c>
      <c r="G37" s="66" t="s">
        <v>13</v>
      </c>
      <c r="H37" s="75" t="s">
        <v>30</v>
      </c>
    </row>
    <row r="38" spans="3:8">
      <c r="E38" s="56"/>
      <c r="F38" s="72">
        <v>3</v>
      </c>
      <c r="G38" s="66" t="s">
        <v>13</v>
      </c>
      <c r="H38" s="76" t="s">
        <v>31</v>
      </c>
    </row>
    <row r="39" spans="3:8">
      <c r="E39" s="56"/>
      <c r="F39" s="73">
        <v>4</v>
      </c>
      <c r="G39" s="66" t="s">
        <v>13</v>
      </c>
      <c r="H39" s="77" t="s">
        <v>32</v>
      </c>
    </row>
    <row r="40" spans="3:8">
      <c r="E40" s="56"/>
      <c r="H40" s="56"/>
    </row>
    <row r="41" spans="3:8" ht="15">
      <c r="C41" s="52"/>
      <c r="E41" s="61" t="s">
        <v>33</v>
      </c>
      <c r="H41" s="56"/>
    </row>
    <row r="42" spans="3:8">
      <c r="C42" s="63">
        <v>0.15</v>
      </c>
      <c r="E42" s="78" t="s">
        <v>34</v>
      </c>
      <c r="H42" s="56"/>
    </row>
    <row r="43" spans="3:8">
      <c r="C43" s="64"/>
      <c r="E43" s="56"/>
      <c r="F43" s="65">
        <v>0</v>
      </c>
      <c r="G43" s="66" t="s">
        <v>13</v>
      </c>
      <c r="H43" s="79" t="s">
        <v>35</v>
      </c>
    </row>
    <row r="44" spans="3:8">
      <c r="E44" s="56"/>
      <c r="F44" s="68">
        <v>1</v>
      </c>
      <c r="G44" s="66" t="s">
        <v>13</v>
      </c>
      <c r="H44" s="69" t="s">
        <v>36</v>
      </c>
    </row>
    <row r="45" spans="3:8">
      <c r="E45" s="56"/>
      <c r="F45" s="71">
        <v>2</v>
      </c>
      <c r="G45" s="66" t="s">
        <v>13</v>
      </c>
      <c r="H45" s="69" t="s">
        <v>37</v>
      </c>
    </row>
    <row r="46" spans="3:8">
      <c r="E46" s="56"/>
      <c r="F46" s="72">
        <v>3</v>
      </c>
      <c r="G46" s="66" t="s">
        <v>13</v>
      </c>
      <c r="H46" s="69" t="s">
        <v>38</v>
      </c>
    </row>
    <row r="47" spans="3:8">
      <c r="E47" s="56"/>
      <c r="F47" s="73">
        <v>4</v>
      </c>
      <c r="G47" s="66" t="s">
        <v>13</v>
      </c>
      <c r="H47" s="69" t="s">
        <v>39</v>
      </c>
    </row>
    <row r="48" spans="3:8">
      <c r="E48" s="56"/>
      <c r="H48" s="56"/>
    </row>
    <row r="49" spans="3:8" ht="15">
      <c r="C49" s="52"/>
      <c r="E49" s="61" t="s">
        <v>40</v>
      </c>
      <c r="H49" s="56"/>
    </row>
    <row r="50" spans="3:8">
      <c r="C50" s="63">
        <v>0.15</v>
      </c>
      <c r="E50" s="56" t="s">
        <v>41</v>
      </c>
      <c r="H50" s="56"/>
    </row>
    <row r="51" spans="3:8">
      <c r="C51" s="64"/>
      <c r="E51" s="56"/>
      <c r="F51" s="65">
        <v>0</v>
      </c>
      <c r="G51" s="66" t="s">
        <v>13</v>
      </c>
      <c r="H51" s="69" t="s">
        <v>42</v>
      </c>
    </row>
    <row r="52" spans="3:8">
      <c r="E52" s="56"/>
      <c r="F52" s="68">
        <v>1</v>
      </c>
      <c r="G52" s="66" t="s">
        <v>13</v>
      </c>
      <c r="H52" s="69" t="s">
        <v>43</v>
      </c>
    </row>
    <row r="53" spans="3:8">
      <c r="E53" s="56"/>
      <c r="F53" s="71">
        <v>2</v>
      </c>
      <c r="G53" s="66" t="s">
        <v>13</v>
      </c>
      <c r="H53" s="69" t="s">
        <v>44</v>
      </c>
    </row>
    <row r="54" spans="3:8">
      <c r="E54" s="56"/>
      <c r="F54" s="72">
        <v>3</v>
      </c>
      <c r="G54" s="66" t="s">
        <v>13</v>
      </c>
      <c r="H54" s="69" t="s">
        <v>45</v>
      </c>
    </row>
    <row r="55" spans="3:8">
      <c r="E55" s="56"/>
      <c r="F55" s="73">
        <v>4</v>
      </c>
      <c r="G55" s="66" t="s">
        <v>13</v>
      </c>
      <c r="H55" s="69" t="s">
        <v>46</v>
      </c>
    </row>
    <row r="56" spans="3:8">
      <c r="E56" s="56"/>
      <c r="H56" s="56"/>
    </row>
    <row r="57" spans="3:8" ht="15">
      <c r="C57" s="52"/>
      <c r="E57" s="61" t="s">
        <v>47</v>
      </c>
      <c r="H57" s="56"/>
    </row>
    <row r="58" spans="3:8">
      <c r="C58" s="63">
        <v>0.1</v>
      </c>
      <c r="E58" s="56" t="s">
        <v>48</v>
      </c>
      <c r="H58" s="56"/>
    </row>
    <row r="59" spans="3:8">
      <c r="C59" s="64"/>
      <c r="E59" s="56"/>
      <c r="F59" s="65">
        <v>0</v>
      </c>
      <c r="G59" s="66" t="s">
        <v>13</v>
      </c>
      <c r="H59" s="69" t="s">
        <v>49</v>
      </c>
    </row>
    <row r="60" spans="3:8">
      <c r="E60" s="56"/>
      <c r="F60" s="68">
        <v>1</v>
      </c>
      <c r="G60" s="66" t="s">
        <v>13</v>
      </c>
      <c r="H60" s="69" t="s">
        <v>50</v>
      </c>
    </row>
    <row r="61" spans="3:8">
      <c r="E61" s="56"/>
      <c r="F61" s="71">
        <v>2</v>
      </c>
      <c r="G61" s="66" t="s">
        <v>13</v>
      </c>
      <c r="H61" s="69" t="s">
        <v>51</v>
      </c>
    </row>
    <row r="62" spans="3:8">
      <c r="F62" s="72">
        <v>3</v>
      </c>
      <c r="G62" s="66" t="s">
        <v>13</v>
      </c>
      <c r="H62" s="69" t="s">
        <v>52</v>
      </c>
    </row>
    <row r="63" spans="3:8">
      <c r="F63" s="73">
        <v>4</v>
      </c>
      <c r="G63" s="66" t="s">
        <v>13</v>
      </c>
      <c r="H63" s="69" t="s">
        <v>53</v>
      </c>
    </row>
  </sheetData>
  <sheetProtection sheet="1" objects="1" scenarios="1" selectLockedCells="1"/>
  <mergeCells count="1">
    <mergeCell ref="G5:I6"/>
  </mergeCells>
  <conditionalFormatting sqref="G5">
    <cfRule type="colorScale" priority="73">
      <colorScale>
        <cfvo type="num" val="0"/>
        <cfvo type="num" val="2"/>
        <cfvo type="num" val="4"/>
        <color rgb="FFFF0000"/>
        <color theme="8" tint="0.39997558519241921"/>
        <color theme="7"/>
      </colorScale>
    </cfRule>
  </conditionalFormatting>
  <conditionalFormatting sqref="C17">
    <cfRule type="containsBlanks" dxfId="155" priority="68" stopIfTrue="1">
      <formula>LEN(TRIM(C17))=0</formula>
    </cfRule>
    <cfRule type="cellIs" dxfId="154" priority="69" operator="equal">
      <formula>4</formula>
    </cfRule>
    <cfRule type="cellIs" dxfId="153" priority="70" operator="equal">
      <formula>3</formula>
    </cfRule>
    <cfRule type="cellIs" dxfId="152" priority="71" operator="equal">
      <formula>2</formula>
    </cfRule>
    <cfRule type="cellIs" dxfId="151" priority="72" operator="equal">
      <formula>1</formula>
    </cfRule>
    <cfRule type="cellIs" dxfId="150" priority="74" operator="equal">
      <formula>0</formula>
    </cfRule>
  </conditionalFormatting>
  <conditionalFormatting sqref="C25">
    <cfRule type="containsBlanks" dxfId="149" priority="31" stopIfTrue="1">
      <formula>LEN(TRIM(C25))=0</formula>
    </cfRule>
    <cfRule type="cellIs" dxfId="148" priority="32" operator="equal">
      <formula>4</formula>
    </cfRule>
    <cfRule type="cellIs" dxfId="147" priority="33" operator="equal">
      <formula>3</formula>
    </cfRule>
    <cfRule type="cellIs" dxfId="146" priority="34" operator="equal">
      <formula>2</formula>
    </cfRule>
    <cfRule type="cellIs" dxfId="145" priority="35" operator="equal">
      <formula>1</formula>
    </cfRule>
    <cfRule type="cellIs" dxfId="144" priority="36" operator="equal">
      <formula>0</formula>
    </cfRule>
  </conditionalFormatting>
  <conditionalFormatting sqref="C33">
    <cfRule type="containsBlanks" dxfId="143" priority="25" stopIfTrue="1">
      <formula>LEN(TRIM(C33))=0</formula>
    </cfRule>
    <cfRule type="cellIs" dxfId="142" priority="26" operator="equal">
      <formula>4</formula>
    </cfRule>
    <cfRule type="cellIs" dxfId="141" priority="27" operator="equal">
      <formula>3</formula>
    </cfRule>
    <cfRule type="cellIs" dxfId="140" priority="28" operator="equal">
      <formula>2</formula>
    </cfRule>
    <cfRule type="cellIs" dxfId="139" priority="29" operator="equal">
      <formula>1</formula>
    </cfRule>
    <cfRule type="cellIs" dxfId="138" priority="30" operator="equal">
      <formula>0</formula>
    </cfRule>
  </conditionalFormatting>
  <conditionalFormatting sqref="C41">
    <cfRule type="containsBlanks" dxfId="137" priority="19" stopIfTrue="1">
      <formula>LEN(TRIM(C41))=0</formula>
    </cfRule>
    <cfRule type="cellIs" dxfId="136" priority="20" operator="equal">
      <formula>4</formula>
    </cfRule>
    <cfRule type="cellIs" dxfId="135" priority="21" operator="equal">
      <formula>3</formula>
    </cfRule>
    <cfRule type="cellIs" dxfId="134" priority="22" operator="equal">
      <formula>2</formula>
    </cfRule>
    <cfRule type="cellIs" dxfId="133" priority="23" operator="equal">
      <formula>1</formula>
    </cfRule>
    <cfRule type="cellIs" dxfId="132" priority="24" operator="equal">
      <formula>0</formula>
    </cfRule>
  </conditionalFormatting>
  <conditionalFormatting sqref="C49">
    <cfRule type="containsBlanks" dxfId="131" priority="13" stopIfTrue="1">
      <formula>LEN(TRIM(C49))=0</formula>
    </cfRule>
    <cfRule type="cellIs" dxfId="130" priority="14" operator="equal">
      <formula>4</formula>
    </cfRule>
    <cfRule type="cellIs" dxfId="129" priority="15" operator="equal">
      <formula>3</formula>
    </cfRule>
    <cfRule type="cellIs" dxfId="128" priority="16" operator="equal">
      <formula>2</formula>
    </cfRule>
    <cfRule type="cellIs" dxfId="127" priority="17" operator="equal">
      <formula>1</formula>
    </cfRule>
    <cfRule type="cellIs" dxfId="126" priority="18" operator="equal">
      <formula>0</formula>
    </cfRule>
  </conditionalFormatting>
  <conditionalFormatting sqref="C57">
    <cfRule type="containsBlanks" dxfId="125" priority="1" stopIfTrue="1">
      <formula>LEN(TRIM(C57))=0</formula>
    </cfRule>
    <cfRule type="cellIs" dxfId="124" priority="2" operator="equal">
      <formula>4</formula>
    </cfRule>
    <cfRule type="cellIs" dxfId="123" priority="3" operator="equal">
      <formula>3</formula>
    </cfRule>
    <cfRule type="cellIs" dxfId="122" priority="4" operator="equal">
      <formula>2</formula>
    </cfRule>
    <cfRule type="cellIs" dxfId="121" priority="5" operator="equal">
      <formula>1</formula>
    </cfRule>
    <cfRule type="cellIs" dxfId="120" priority="6" operator="equal">
      <formula>0</formula>
    </cfRule>
  </conditionalFormatting>
  <dataValidations count="1">
    <dataValidation type="list" allowBlank="1" showInputMessage="1" showErrorMessage="1" sqref="C17 C25 C49 C41 C33 C57">
      <formula1>$F$19:$F$23</formula1>
    </dataValidation>
  </dataValidations>
  <pageMargins left="0.7" right="0.7" top="0.75" bottom="0.75" header="0.3" footer="0.3"/>
  <pageSetup paperSize="9" orientation="portrait" verticalDpi="0" r:id="rId1"/>
  <ignoredErrors>
    <ignoredError sqref="J8:J9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Z56"/>
  <sheetViews>
    <sheetView showGridLines="0" zoomScaleNormal="100" workbookViewId="0">
      <selection activeCell="C26" sqref="C26"/>
    </sheetView>
  </sheetViews>
  <sheetFormatPr baseColWidth="10" defaultColWidth="8.875" defaultRowHeight="14.25"/>
  <cols>
    <col min="1" max="1" width="8.875" style="53"/>
    <col min="2" max="2" width="4.25" style="53" customWidth="1"/>
    <col min="3" max="3" width="9.5" style="53" customWidth="1"/>
    <col min="4" max="4" width="5.375" style="53" customWidth="1"/>
    <col min="5" max="5" width="3" style="53" customWidth="1"/>
    <col min="6" max="6" width="3.25" style="53" customWidth="1"/>
    <col min="7" max="8" width="8.875" style="53"/>
    <col min="9" max="9" width="8.75" style="53" customWidth="1"/>
    <col min="10" max="23" width="8.875" style="53"/>
    <col min="24" max="24" width="9.25" style="53" bestFit="1" customWidth="1"/>
    <col min="25" max="16384" width="8.875" style="53"/>
  </cols>
  <sheetData>
    <row r="3" spans="4:26" ht="30">
      <c r="D3" s="54"/>
      <c r="G3" s="55" t="s">
        <v>54</v>
      </c>
    </row>
    <row r="4" spans="4:26">
      <c r="P4" s="80"/>
    </row>
    <row r="5" spans="4:26">
      <c r="G5" s="114">
        <f>(C17*C18)+(C26*C27)+(C34*C35)+(C42*C43)+(C50*C51)</f>
        <v>0</v>
      </c>
      <c r="H5" s="115"/>
      <c r="I5" s="116"/>
      <c r="P5" s="80"/>
      <c r="Z5" s="80"/>
    </row>
    <row r="6" spans="4:26">
      <c r="G6" s="117"/>
      <c r="H6" s="118"/>
      <c r="I6" s="119"/>
      <c r="P6" s="80"/>
      <c r="Z6" s="80"/>
    </row>
    <row r="7" spans="4:26" ht="15">
      <c r="G7" s="57" t="s">
        <v>7</v>
      </c>
      <c r="H7" s="81"/>
      <c r="I7" s="81"/>
      <c r="J7" s="58">
        <v>4.5</v>
      </c>
      <c r="K7" s="59" t="s">
        <v>8</v>
      </c>
      <c r="P7" s="80"/>
      <c r="Z7" s="80"/>
    </row>
    <row r="8" spans="4:26" ht="15">
      <c r="G8" s="81"/>
      <c r="H8" s="81"/>
      <c r="I8" s="81"/>
      <c r="J8" s="58">
        <f>G5</f>
        <v>0</v>
      </c>
      <c r="K8" s="59" t="s">
        <v>9</v>
      </c>
      <c r="P8" s="80"/>
      <c r="Z8" s="80"/>
    </row>
    <row r="9" spans="4:26" ht="15">
      <c r="G9" s="81"/>
      <c r="H9" s="81"/>
      <c r="I9" s="81"/>
      <c r="J9" s="58">
        <f>J7-G5</f>
        <v>4.5</v>
      </c>
      <c r="K9" s="59" t="s">
        <v>10</v>
      </c>
      <c r="P9" s="80"/>
      <c r="Z9" s="80"/>
    </row>
    <row r="10" spans="4:26">
      <c r="P10" s="80"/>
      <c r="Z10" s="80"/>
    </row>
    <row r="11" spans="4:26">
      <c r="P11" s="80"/>
      <c r="Z11" s="80"/>
    </row>
    <row r="12" spans="4:26">
      <c r="P12" s="80"/>
      <c r="Z12" s="80"/>
    </row>
    <row r="13" spans="4:26">
      <c r="P13" s="80"/>
      <c r="Z13" s="80"/>
    </row>
    <row r="14" spans="4:26">
      <c r="P14" s="80"/>
      <c r="Z14" s="80"/>
    </row>
    <row r="15" spans="4:26">
      <c r="P15" s="80"/>
      <c r="Z15" s="80"/>
    </row>
    <row r="16" spans="4:26" ht="28.15" customHeight="1"/>
    <row r="17" spans="3:8" ht="15">
      <c r="C17" s="52"/>
      <c r="E17" s="61" t="s">
        <v>55</v>
      </c>
    </row>
    <row r="18" spans="3:8">
      <c r="C18" s="63">
        <v>0.4</v>
      </c>
      <c r="E18" s="56" t="s">
        <v>56</v>
      </c>
    </row>
    <row r="19" spans="3:8">
      <c r="C19" s="82"/>
      <c r="E19" s="56" t="s">
        <v>57</v>
      </c>
    </row>
    <row r="20" spans="3:8">
      <c r="F20" s="65">
        <v>0</v>
      </c>
      <c r="G20" s="66" t="s">
        <v>13</v>
      </c>
      <c r="H20" s="69" t="s">
        <v>58</v>
      </c>
    </row>
    <row r="21" spans="3:8">
      <c r="F21" s="68">
        <v>1</v>
      </c>
      <c r="G21" s="66" t="s">
        <v>13</v>
      </c>
      <c r="H21" s="69" t="s">
        <v>59</v>
      </c>
    </row>
    <row r="22" spans="3:8">
      <c r="C22" s="70"/>
      <c r="F22" s="71">
        <v>2</v>
      </c>
      <c r="G22" s="66" t="s">
        <v>13</v>
      </c>
      <c r="H22" s="69" t="s">
        <v>60</v>
      </c>
    </row>
    <row r="23" spans="3:8">
      <c r="C23" s="70"/>
      <c r="F23" s="72">
        <v>3</v>
      </c>
      <c r="G23" s="66" t="s">
        <v>13</v>
      </c>
      <c r="H23" s="69" t="s">
        <v>61</v>
      </c>
    </row>
    <row r="24" spans="3:8">
      <c r="C24" s="70"/>
      <c r="F24" s="73">
        <v>4</v>
      </c>
      <c r="G24" s="66" t="s">
        <v>13</v>
      </c>
      <c r="H24" s="69" t="s">
        <v>62</v>
      </c>
    </row>
    <row r="25" spans="3:8">
      <c r="C25" s="60"/>
      <c r="H25" s="56"/>
    </row>
    <row r="26" spans="3:8" ht="15">
      <c r="C26" s="52"/>
      <c r="E26" s="83" t="s">
        <v>63</v>
      </c>
      <c r="H26" s="56"/>
    </row>
    <row r="27" spans="3:8">
      <c r="C27" s="63">
        <v>0.25</v>
      </c>
      <c r="E27" s="53" t="s">
        <v>64</v>
      </c>
      <c r="H27" s="56"/>
    </row>
    <row r="28" spans="3:8">
      <c r="C28" s="82"/>
      <c r="F28" s="65">
        <v>0</v>
      </c>
      <c r="G28" s="66" t="s">
        <v>13</v>
      </c>
      <c r="H28" s="69" t="s">
        <v>65</v>
      </c>
    </row>
    <row r="29" spans="3:8">
      <c r="F29" s="68">
        <v>1</v>
      </c>
      <c r="G29" s="66" t="s">
        <v>13</v>
      </c>
      <c r="H29" s="69" t="s">
        <v>66</v>
      </c>
    </row>
    <row r="30" spans="3:8">
      <c r="F30" s="71">
        <v>2</v>
      </c>
      <c r="G30" s="66" t="s">
        <v>13</v>
      </c>
      <c r="H30" s="69" t="s">
        <v>67</v>
      </c>
    </row>
    <row r="31" spans="3:8">
      <c r="F31" s="72">
        <v>3</v>
      </c>
      <c r="G31" s="66" t="s">
        <v>13</v>
      </c>
      <c r="H31" s="69" t="s">
        <v>68</v>
      </c>
    </row>
    <row r="32" spans="3:8">
      <c r="F32" s="73">
        <v>4</v>
      </c>
      <c r="G32" s="66" t="s">
        <v>13</v>
      </c>
      <c r="H32" s="69" t="s">
        <v>69</v>
      </c>
    </row>
    <row r="33" spans="3:8">
      <c r="H33" s="56"/>
    </row>
    <row r="34" spans="3:8" ht="15">
      <c r="C34" s="52"/>
      <c r="E34" s="83" t="s">
        <v>70</v>
      </c>
      <c r="H34" s="56"/>
    </row>
    <row r="35" spans="3:8">
      <c r="C35" s="63">
        <v>0.25</v>
      </c>
      <c r="E35" t="s">
        <v>71</v>
      </c>
      <c r="H35" s="56"/>
    </row>
    <row r="36" spans="3:8">
      <c r="C36" s="82"/>
      <c r="F36" s="65">
        <v>0</v>
      </c>
      <c r="G36" s="66" t="s">
        <v>13</v>
      </c>
      <c r="H36" s="69" t="s">
        <v>72</v>
      </c>
    </row>
    <row r="37" spans="3:8">
      <c r="F37" s="68">
        <v>1</v>
      </c>
      <c r="G37" s="66" t="s">
        <v>13</v>
      </c>
      <c r="H37" s="84" t="s">
        <v>73</v>
      </c>
    </row>
    <row r="38" spans="3:8">
      <c r="F38" s="71">
        <v>2</v>
      </c>
      <c r="G38" s="66" t="s">
        <v>13</v>
      </c>
      <c r="H38" s="84" t="s">
        <v>74</v>
      </c>
    </row>
    <row r="39" spans="3:8">
      <c r="F39" s="72">
        <v>3</v>
      </c>
      <c r="G39" s="66" t="s">
        <v>13</v>
      </c>
      <c r="H39" s="84" t="s">
        <v>75</v>
      </c>
    </row>
    <row r="40" spans="3:8">
      <c r="F40" s="73">
        <v>4</v>
      </c>
      <c r="G40" s="66" t="s">
        <v>13</v>
      </c>
      <c r="H40" s="67" t="s">
        <v>76</v>
      </c>
    </row>
    <row r="41" spans="3:8">
      <c r="H41" s="56"/>
    </row>
    <row r="42" spans="3:8" ht="15">
      <c r="C42" s="52"/>
      <c r="E42" s="83" t="s">
        <v>77</v>
      </c>
      <c r="H42" s="56"/>
    </row>
    <row r="43" spans="3:8">
      <c r="C43" s="63">
        <v>0.05</v>
      </c>
      <c r="E43" s="53" t="s">
        <v>78</v>
      </c>
      <c r="H43" s="56"/>
    </row>
    <row r="44" spans="3:8">
      <c r="C44" s="82"/>
      <c r="F44" s="65">
        <v>0</v>
      </c>
      <c r="G44" s="66" t="s">
        <v>13</v>
      </c>
      <c r="H44" s="69" t="s">
        <v>79</v>
      </c>
    </row>
    <row r="45" spans="3:8">
      <c r="F45" s="68">
        <v>1</v>
      </c>
      <c r="G45" s="66" t="s">
        <v>13</v>
      </c>
      <c r="H45" s="85" t="s">
        <v>80</v>
      </c>
    </row>
    <row r="46" spans="3:8">
      <c r="F46" s="71">
        <v>2</v>
      </c>
      <c r="G46" s="66" t="s">
        <v>13</v>
      </c>
      <c r="H46" s="69" t="s">
        <v>81</v>
      </c>
    </row>
    <row r="47" spans="3:8">
      <c r="F47" s="72">
        <v>3</v>
      </c>
      <c r="G47" s="66" t="s">
        <v>13</v>
      </c>
      <c r="H47" s="85" t="s">
        <v>82</v>
      </c>
    </row>
    <row r="48" spans="3:8">
      <c r="F48" s="73">
        <v>4</v>
      </c>
      <c r="G48" s="66" t="s">
        <v>13</v>
      </c>
      <c r="H48" s="69" t="s">
        <v>83</v>
      </c>
    </row>
    <row r="49" spans="3:8">
      <c r="H49" s="62"/>
    </row>
    <row r="50" spans="3:8" ht="15">
      <c r="C50" s="52"/>
      <c r="E50" s="83" t="s">
        <v>84</v>
      </c>
      <c r="H50" s="56"/>
    </row>
    <row r="51" spans="3:8">
      <c r="C51" s="63">
        <v>0.05</v>
      </c>
      <c r="E51" s="53" t="s">
        <v>85</v>
      </c>
      <c r="H51" s="56"/>
    </row>
    <row r="52" spans="3:8">
      <c r="C52" s="82"/>
      <c r="F52" s="65">
        <v>0</v>
      </c>
      <c r="G52" s="66" t="s">
        <v>13</v>
      </c>
      <c r="H52" s="69" t="s">
        <v>86</v>
      </c>
    </row>
    <row r="53" spans="3:8">
      <c r="F53" s="68">
        <v>1</v>
      </c>
      <c r="G53" s="66" t="s">
        <v>13</v>
      </c>
      <c r="H53" s="85" t="s">
        <v>87</v>
      </c>
    </row>
    <row r="54" spans="3:8">
      <c r="F54" s="71">
        <v>2</v>
      </c>
      <c r="G54" s="66" t="s">
        <v>13</v>
      </c>
      <c r="H54" s="69" t="s">
        <v>88</v>
      </c>
    </row>
    <row r="55" spans="3:8">
      <c r="F55" s="72">
        <v>3</v>
      </c>
      <c r="G55" s="66" t="s">
        <v>13</v>
      </c>
      <c r="H55" s="85" t="s">
        <v>89</v>
      </c>
    </row>
    <row r="56" spans="3:8">
      <c r="F56" s="73">
        <v>4</v>
      </c>
      <c r="G56" s="66" t="s">
        <v>13</v>
      </c>
      <c r="H56" s="69" t="s">
        <v>90</v>
      </c>
    </row>
  </sheetData>
  <sheetProtection sheet="1" objects="1" scenarios="1" selectLockedCells="1"/>
  <mergeCells count="1">
    <mergeCell ref="G5:I6"/>
  </mergeCells>
  <conditionalFormatting sqref="G5">
    <cfRule type="colorScale" priority="58">
      <colorScale>
        <cfvo type="num" val="0"/>
        <cfvo type="num" val="2"/>
        <cfvo type="num" val="4"/>
        <color rgb="FFFF0000"/>
        <color theme="8" tint="0.39997558519241921"/>
        <color theme="7"/>
      </colorScale>
    </cfRule>
  </conditionalFormatting>
  <conditionalFormatting sqref="C17">
    <cfRule type="containsBlanks" dxfId="119" priority="35" stopIfTrue="1">
      <formula>LEN(TRIM(C17))=0</formula>
    </cfRule>
    <cfRule type="cellIs" dxfId="118" priority="36" operator="equal">
      <formula>4</formula>
    </cfRule>
    <cfRule type="cellIs" dxfId="117" priority="37" operator="equal">
      <formula>3</formula>
    </cfRule>
    <cfRule type="cellIs" dxfId="116" priority="38" operator="equal">
      <formula>2</formula>
    </cfRule>
    <cfRule type="cellIs" dxfId="115" priority="39" operator="equal">
      <formula>1</formula>
    </cfRule>
    <cfRule type="cellIs" dxfId="114" priority="76" operator="equal">
      <formula>0</formula>
    </cfRule>
  </conditionalFormatting>
  <conditionalFormatting sqref="P4:P15 Z5:Z15">
    <cfRule type="colorScale" priority="75">
      <colorScale>
        <cfvo type="num" val="0"/>
        <cfvo type="percent" val="50"/>
        <cfvo type="num" val="4"/>
        <color rgb="FFFF0000"/>
        <color theme="8"/>
        <color theme="7"/>
      </colorScale>
    </cfRule>
  </conditionalFormatting>
  <conditionalFormatting sqref="C26">
    <cfRule type="containsBlanks" dxfId="113" priority="25" stopIfTrue="1">
      <formula>LEN(TRIM(C26))=0</formula>
    </cfRule>
    <cfRule type="cellIs" dxfId="112" priority="26" operator="equal">
      <formula>4</formula>
    </cfRule>
    <cfRule type="cellIs" dxfId="111" priority="27" operator="equal">
      <formula>3</formula>
    </cfRule>
    <cfRule type="cellIs" dxfId="110" priority="28" operator="equal">
      <formula>2</formula>
    </cfRule>
    <cfRule type="cellIs" dxfId="109" priority="29" operator="equal">
      <formula>1</formula>
    </cfRule>
    <cfRule type="cellIs" dxfId="108" priority="30" operator="equal">
      <formula>0</formula>
    </cfRule>
  </conditionalFormatting>
  <conditionalFormatting sqref="C34">
    <cfRule type="containsBlanks" dxfId="107" priority="19" stopIfTrue="1">
      <formula>LEN(TRIM(C34))=0</formula>
    </cfRule>
    <cfRule type="cellIs" dxfId="106" priority="20" operator="equal">
      <formula>4</formula>
    </cfRule>
    <cfRule type="cellIs" dxfId="105" priority="21" operator="equal">
      <formula>3</formula>
    </cfRule>
    <cfRule type="cellIs" dxfId="104" priority="22" operator="equal">
      <formula>2</formula>
    </cfRule>
    <cfRule type="cellIs" dxfId="103" priority="23" operator="equal">
      <formula>1</formula>
    </cfRule>
    <cfRule type="cellIs" dxfId="102" priority="24" operator="equal">
      <formula>0</formula>
    </cfRule>
  </conditionalFormatting>
  <conditionalFormatting sqref="C42">
    <cfRule type="containsBlanks" dxfId="101" priority="7" stopIfTrue="1">
      <formula>LEN(TRIM(C42))=0</formula>
    </cfRule>
    <cfRule type="cellIs" dxfId="100" priority="8" operator="equal">
      <formula>4</formula>
    </cfRule>
    <cfRule type="cellIs" dxfId="99" priority="9" operator="equal">
      <formula>3</formula>
    </cfRule>
    <cfRule type="cellIs" dxfId="98" priority="10" operator="equal">
      <formula>2</formula>
    </cfRule>
    <cfRule type="cellIs" dxfId="97" priority="11" operator="equal">
      <formula>1</formula>
    </cfRule>
    <cfRule type="cellIs" dxfId="96" priority="12" operator="equal">
      <formula>0</formula>
    </cfRule>
  </conditionalFormatting>
  <conditionalFormatting sqref="C50">
    <cfRule type="containsBlanks" dxfId="95" priority="1" stopIfTrue="1">
      <formula>LEN(TRIM(C50))=0</formula>
    </cfRule>
    <cfRule type="cellIs" dxfId="94" priority="2" operator="equal">
      <formula>4</formula>
    </cfRule>
    <cfRule type="cellIs" dxfId="93" priority="3" operator="equal">
      <formula>3</formula>
    </cfRule>
    <cfRule type="cellIs" dxfId="92" priority="4" operator="equal">
      <formula>2</formula>
    </cfRule>
    <cfRule type="cellIs" dxfId="91" priority="5" operator="equal">
      <formula>1</formula>
    </cfRule>
    <cfRule type="cellIs" dxfId="90" priority="6" operator="equal">
      <formula>0</formula>
    </cfRule>
  </conditionalFormatting>
  <dataValidations count="1">
    <dataValidation type="list" allowBlank="1" showInputMessage="1" showErrorMessage="1" sqref="C17 C26 C34 C42 C50">
      <formula1>$F$20:$F$24</formula1>
    </dataValidation>
  </dataValidations>
  <pageMargins left="0.7" right="0.7" top="0.75" bottom="0.75" header="0.3" footer="0.3"/>
  <pageSetup paperSize="9" orientation="portrait" verticalDpi="0" r:id="rId1"/>
  <ignoredErrors>
    <ignoredError sqref="J8:J9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81"/>
  <sheetViews>
    <sheetView showGridLines="0" zoomScaleNormal="100" workbookViewId="0">
      <selection activeCell="C27" sqref="C27"/>
    </sheetView>
  </sheetViews>
  <sheetFormatPr baseColWidth="10" defaultColWidth="8.875" defaultRowHeight="14.25"/>
  <cols>
    <col min="2" max="2" width="4.25" customWidth="1"/>
    <col min="3" max="3" width="9.5" customWidth="1"/>
    <col min="4" max="4" width="5.375" customWidth="1"/>
    <col min="5" max="5" width="3" customWidth="1"/>
    <col min="6" max="6" width="3.25" customWidth="1"/>
    <col min="8" max="8" width="15.875" customWidth="1"/>
    <col min="9" max="9" width="1.875" customWidth="1"/>
    <col min="10" max="11" width="8.875" customWidth="1"/>
    <col min="14" max="14" width="25.75" customWidth="1"/>
  </cols>
  <sheetData>
    <row r="3" spans="3:14" ht="30">
      <c r="D3" s="1"/>
      <c r="G3" s="1" t="s">
        <v>91</v>
      </c>
    </row>
    <row r="4" spans="3:14">
      <c r="J4" s="39"/>
      <c r="K4" s="39"/>
      <c r="L4" s="39"/>
      <c r="M4" s="39"/>
      <c r="N4" s="39"/>
    </row>
    <row r="5" spans="3:14">
      <c r="G5" s="120">
        <f>(C20*C21)+(C27*C28)+(C34*C35)+(C42*C43)+(C66*C67)+(C50*C51)+(C58*C59)</f>
        <v>0</v>
      </c>
      <c r="H5" s="121"/>
      <c r="I5" s="122"/>
      <c r="J5" s="39"/>
      <c r="K5" s="39"/>
      <c r="L5" s="39"/>
      <c r="M5" s="39"/>
      <c r="N5" s="39"/>
    </row>
    <row r="6" spans="3:14">
      <c r="G6" s="123"/>
      <c r="H6" s="124"/>
      <c r="I6" s="125"/>
      <c r="J6" s="43"/>
      <c r="K6" s="43"/>
      <c r="L6" s="6"/>
      <c r="M6" s="39"/>
      <c r="N6" s="39"/>
    </row>
    <row r="7" spans="3:14">
      <c r="G7" s="41" t="s">
        <v>7</v>
      </c>
      <c r="J7" s="29">
        <v>4.5</v>
      </c>
      <c r="K7" s="6" t="s">
        <v>8</v>
      </c>
      <c r="L7" s="6"/>
      <c r="M7" s="39"/>
      <c r="N7" s="39"/>
    </row>
    <row r="8" spans="3:14">
      <c r="J8" s="29">
        <f>G5</f>
        <v>0</v>
      </c>
      <c r="K8" s="6" t="s">
        <v>9</v>
      </c>
      <c r="L8" s="6"/>
      <c r="M8" s="39"/>
      <c r="N8" s="39"/>
    </row>
    <row r="9" spans="3:14">
      <c r="J9" s="29">
        <f>J7-G5</f>
        <v>4.5</v>
      </c>
      <c r="K9" s="6" t="s">
        <v>10</v>
      </c>
      <c r="L9" s="6"/>
      <c r="M9" s="39"/>
      <c r="N9" s="39"/>
    </row>
    <row r="10" spans="3:14">
      <c r="J10" s="6"/>
      <c r="K10" s="6"/>
      <c r="L10" s="6"/>
      <c r="M10" s="39"/>
      <c r="N10" s="39"/>
    </row>
    <row r="11" spans="3:14">
      <c r="J11" s="6" t="s">
        <v>3</v>
      </c>
      <c r="K11" s="6"/>
      <c r="L11" s="6"/>
      <c r="M11" s="39"/>
      <c r="N11" s="39"/>
    </row>
    <row r="12" spans="3:14">
      <c r="J12" s="6" t="s">
        <v>92</v>
      </c>
      <c r="K12" s="6"/>
      <c r="L12" s="6"/>
      <c r="M12" s="39"/>
      <c r="N12" s="39"/>
    </row>
    <row r="13" spans="3:14">
      <c r="J13" s="6"/>
      <c r="K13" s="6"/>
      <c r="L13" s="6"/>
      <c r="M13" s="39"/>
      <c r="N13" s="39"/>
    </row>
    <row r="14" spans="3:14">
      <c r="J14" s="6"/>
      <c r="K14" s="6"/>
      <c r="L14" s="6"/>
      <c r="M14" s="39"/>
      <c r="N14" s="39"/>
    </row>
    <row r="15" spans="3:14">
      <c r="J15" s="6"/>
      <c r="K15" s="6"/>
      <c r="L15" s="6"/>
      <c r="M15" s="39"/>
      <c r="N15" s="39"/>
    </row>
    <row r="16" spans="3:14" ht="28.15" customHeight="1">
      <c r="C16" s="2"/>
      <c r="J16" s="39"/>
      <c r="K16" s="39"/>
      <c r="L16" s="39"/>
      <c r="M16" s="39"/>
      <c r="N16" s="39"/>
    </row>
    <row r="17" spans="3:15" ht="15">
      <c r="C17" s="26"/>
      <c r="E17" s="32" t="s">
        <v>93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</row>
    <row r="18" spans="3:15">
      <c r="E18" s="28" t="s">
        <v>94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3:15">
      <c r="C19" s="5"/>
      <c r="E19" s="28" t="s">
        <v>95</v>
      </c>
      <c r="F19" s="28"/>
      <c r="G19" s="28"/>
      <c r="K19" s="28"/>
      <c r="L19" s="28"/>
      <c r="N19" s="28"/>
      <c r="O19" s="28"/>
    </row>
    <row r="20" spans="3:15" ht="15">
      <c r="C20" s="52"/>
      <c r="E20" s="32" t="s">
        <v>3</v>
      </c>
      <c r="I20" s="96"/>
      <c r="K20" s="28"/>
      <c r="L20" s="28"/>
      <c r="M20" s="33"/>
      <c r="N20" s="28"/>
      <c r="O20" s="28"/>
    </row>
    <row r="21" spans="3:15">
      <c r="C21" s="5">
        <f>IF('Om verktøyet'!$B$43=0,20%,'Om verktøyet'!H24*0.2)</f>
        <v>0.2</v>
      </c>
      <c r="E21" s="28"/>
      <c r="F21" s="19">
        <v>0</v>
      </c>
      <c r="G21" s="34" t="s">
        <v>13</v>
      </c>
      <c r="H21" s="35" t="str">
        <f>IF($E$20="Nybygg","Netto energibehov for byggene tilsvarer nivå i gjeldende TEK.","Ingen tiltak.")</f>
        <v>Netto energibehov for byggene tilsvarer nivå i gjeldende TEK.</v>
      </c>
      <c r="I21" s="28"/>
      <c r="J21" s="28"/>
      <c r="K21" s="28"/>
      <c r="L21" s="28"/>
      <c r="M21" s="31"/>
      <c r="N21" s="28"/>
      <c r="O21" s="28"/>
    </row>
    <row r="22" spans="3:15">
      <c r="E22" s="28"/>
      <c r="F22" s="20">
        <v>1</v>
      </c>
      <c r="G22" s="34" t="s">
        <v>13</v>
      </c>
      <c r="H22" s="35" t="str">
        <f>IF($E$20="Nybygg","Netto energibehov er minst 5% lavere enn gjeldende TEK","Minst 10% lavere energibehov enn før transformasjon. ")</f>
        <v>Netto energibehov er minst 5% lavere enn gjeldende TEK</v>
      </c>
      <c r="I22" s="28"/>
      <c r="J22" s="28"/>
      <c r="K22" s="28"/>
      <c r="L22" s="28"/>
      <c r="M22" s="31"/>
      <c r="N22" s="28"/>
      <c r="O22" s="28"/>
    </row>
    <row r="23" spans="3:15">
      <c r="E23" s="28"/>
      <c r="F23" s="21">
        <v>2</v>
      </c>
      <c r="G23" s="34" t="s">
        <v>13</v>
      </c>
      <c r="H23" s="35" t="str">
        <f>IF($E$20="Nybygg","Netto energibehov er minst 10% lavere enn gjeldende TEK.  ","Minst 20% lavere energibehov enn før transformasjon. ")</f>
        <v>Netto energibehov er minst 10% lavere enn gjeldende TEK.  </v>
      </c>
      <c r="I23" s="28"/>
      <c r="J23" s="28"/>
      <c r="K23" s="28"/>
      <c r="L23" s="28"/>
      <c r="M23" s="31"/>
      <c r="N23" s="28"/>
      <c r="O23" s="28"/>
    </row>
    <row r="24" spans="3:15">
      <c r="E24" s="28"/>
      <c r="F24" s="22">
        <v>3</v>
      </c>
      <c r="G24" s="34" t="s">
        <v>13</v>
      </c>
      <c r="H24" s="35" t="str">
        <f>IF($E$20="Nybygg","Passivhusnivå eller energibehov 30% lavere enn TEK-nivå (hvis lavere).","Oppgradert til TEK-nivå eller bedre.")</f>
        <v>Passivhusnivå eller energibehov 30% lavere enn TEK-nivå (hvis lavere).</v>
      </c>
      <c r="I24" s="28"/>
      <c r="J24" s="28"/>
      <c r="K24" s="28"/>
      <c r="L24" s="28"/>
      <c r="M24" s="31"/>
      <c r="N24" s="28"/>
      <c r="O24" s="28"/>
    </row>
    <row r="25" spans="3:15">
      <c r="E25" s="28"/>
      <c r="F25" s="23">
        <v>4</v>
      </c>
      <c r="G25" s="34" t="s">
        <v>13</v>
      </c>
      <c r="H25" s="35" t="str">
        <f>IF($E$20="Nybygg","Passivhusnivå og system for formålsdelt energimåling og visualisering av energibruk i drift.","Oppgradert til passivhus-nivå eller bedre. System for formålsdelt energimåling og visualisering av energibruk i drift. ")</f>
        <v>Passivhusnivå og system for formålsdelt energimåling og visualisering av energibruk i drift.</v>
      </c>
      <c r="I25" s="28"/>
      <c r="J25" s="28"/>
      <c r="K25" s="28"/>
      <c r="L25" s="28"/>
      <c r="M25" s="31"/>
      <c r="N25" s="28"/>
      <c r="O25" s="28"/>
    </row>
    <row r="26" spans="3:15" ht="4.5" customHeight="1">
      <c r="E26" s="28"/>
      <c r="F26" s="36"/>
      <c r="G26" s="34"/>
      <c r="H26" s="35"/>
      <c r="I26" s="28"/>
      <c r="J26" s="28"/>
      <c r="K26" s="28"/>
      <c r="L26" s="28"/>
      <c r="M26" s="31"/>
      <c r="N26" s="28"/>
      <c r="O26" s="28"/>
    </row>
    <row r="27" spans="3:15" ht="15">
      <c r="C27" s="52"/>
      <c r="E27" s="97" t="s">
        <v>92</v>
      </c>
      <c r="F27" s="28"/>
      <c r="G27" s="28"/>
      <c r="I27" s="28"/>
      <c r="J27" s="28"/>
      <c r="K27" s="28"/>
      <c r="L27" s="28"/>
      <c r="M27" s="31"/>
      <c r="N27" s="28"/>
      <c r="O27" s="28"/>
    </row>
    <row r="28" spans="3:15">
      <c r="C28" s="5">
        <f>IF('Om verktøyet'!$B$43=0,0%,('Om verktøyet'!B25/('Om verktøyet'!B25+'Om verktøyet'!B24))*0.2)</f>
        <v>0</v>
      </c>
      <c r="E28" s="28"/>
      <c r="F28" s="19">
        <v>0</v>
      </c>
      <c r="G28" s="34" t="s">
        <v>13</v>
      </c>
      <c r="H28" s="35" t="str">
        <f>IF($E$27="Nybygg","Netto energibehov for byggene tilsvarer nivå i gjeldende TEK.","Ingen tiltak.")</f>
        <v>Ingen tiltak.</v>
      </c>
      <c r="I28" s="28"/>
      <c r="J28" s="28"/>
      <c r="K28" s="28"/>
      <c r="L28" s="28"/>
      <c r="M28" s="31"/>
      <c r="N28" s="28"/>
      <c r="O28" s="28"/>
    </row>
    <row r="29" spans="3:15">
      <c r="E29" s="28"/>
      <c r="F29" s="20">
        <v>1</v>
      </c>
      <c r="G29" s="34" t="s">
        <v>13</v>
      </c>
      <c r="H29" s="35" t="str">
        <f>IF($E$27="Nybygg","Netto energibehov er minst 5% lavere enn gjeldende TEK","Minst 10% lavere energibehov enn før transformasjon. ")</f>
        <v>Minst 10% lavere energibehov enn før transformasjon. </v>
      </c>
      <c r="I29" s="28"/>
      <c r="J29" s="28"/>
      <c r="K29" s="28"/>
      <c r="L29" s="28"/>
      <c r="M29" s="31"/>
      <c r="N29" s="28"/>
      <c r="O29" s="28"/>
    </row>
    <row r="30" spans="3:15">
      <c r="E30" s="28"/>
      <c r="F30" s="21">
        <v>2</v>
      </c>
      <c r="G30" s="34" t="s">
        <v>13</v>
      </c>
      <c r="H30" s="35" t="str">
        <f>IF($E$27="Nybygg","Netto energibehov er minst 10% lavere enn gjeldende TEK.  ","Minst 20% lavere energibehov enn før transformasjon. ")</f>
        <v>Minst 20% lavere energibehov enn før transformasjon. </v>
      </c>
      <c r="I30" s="28"/>
      <c r="J30" s="28"/>
      <c r="K30" s="28"/>
      <c r="L30" s="28"/>
      <c r="M30" s="31"/>
      <c r="N30" s="28"/>
      <c r="O30" s="28"/>
    </row>
    <row r="31" spans="3:15">
      <c r="C31" s="5"/>
      <c r="E31" s="28"/>
      <c r="F31" s="22">
        <v>3</v>
      </c>
      <c r="G31" s="34" t="s">
        <v>13</v>
      </c>
      <c r="H31" s="35" t="str">
        <f>IF($E$27="Nybygg","Passivhusnivå eller energibehov 30% lavere enn TEK-nivå (hvis lavere).","Oppgradert til TEK-nivå eller bedre.")</f>
        <v>Oppgradert til TEK-nivå eller bedre.</v>
      </c>
      <c r="I31" s="28"/>
      <c r="J31" s="28"/>
      <c r="K31" s="28"/>
      <c r="L31" s="28"/>
      <c r="M31" s="31"/>
      <c r="N31" s="28"/>
      <c r="O31" s="28"/>
    </row>
    <row r="32" spans="3:15">
      <c r="E32" s="28"/>
      <c r="F32" s="23">
        <v>4</v>
      </c>
      <c r="G32" s="34" t="s">
        <v>13</v>
      </c>
      <c r="H32" s="35" t="str">
        <f>IF($E$27="Nybygg","Passivhusnivå og system for formålsdelt energimåling og visualisering av energibruk i drift.","Oppgradert til passivhus-nivå eller bedre. System for formålsdelt energimåling og visualisering av energibruk i drift. ")</f>
        <v>Oppgradert til passivhus-nivå eller bedre. System for formålsdelt energimåling og visualisering av energibruk i drift. </v>
      </c>
      <c r="I32" s="28"/>
      <c r="J32" s="28"/>
      <c r="K32" s="28"/>
      <c r="L32" s="28"/>
      <c r="M32" s="28"/>
      <c r="N32" s="28"/>
      <c r="O32" s="28"/>
    </row>
    <row r="33" spans="3:15">
      <c r="E33" s="28"/>
      <c r="F33" s="36"/>
      <c r="G33" s="34"/>
      <c r="H33" s="35"/>
      <c r="I33" s="28"/>
      <c r="J33" s="28"/>
      <c r="K33" s="28"/>
      <c r="L33" s="28"/>
      <c r="M33" s="28"/>
      <c r="N33" s="28"/>
      <c r="O33" s="28"/>
    </row>
    <row r="34" spans="3:15" ht="15">
      <c r="C34" s="52"/>
      <c r="E34" s="32" t="s">
        <v>96</v>
      </c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3:15">
      <c r="C35" s="5">
        <v>0.3</v>
      </c>
      <c r="E35" s="28" t="s">
        <v>97</v>
      </c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3:15">
      <c r="C36" s="10"/>
      <c r="E36" s="28"/>
      <c r="F36" s="19">
        <v>0</v>
      </c>
      <c r="G36" s="34" t="s">
        <v>13</v>
      </c>
      <c r="H36" s="31" t="s">
        <v>98</v>
      </c>
      <c r="I36" s="28"/>
      <c r="J36" s="28"/>
      <c r="K36" s="28"/>
      <c r="L36" s="28"/>
      <c r="M36" s="28"/>
      <c r="N36" s="28"/>
      <c r="O36" s="28"/>
    </row>
    <row r="37" spans="3:15">
      <c r="C37" s="3"/>
      <c r="E37" s="28"/>
      <c r="F37" s="20">
        <v>1</v>
      </c>
      <c r="G37" s="34" t="s">
        <v>13</v>
      </c>
      <c r="H37" s="31" t="s">
        <v>99</v>
      </c>
      <c r="I37" s="28"/>
      <c r="J37" s="28"/>
      <c r="K37" s="28"/>
      <c r="L37" s="28"/>
      <c r="M37" s="28"/>
      <c r="N37" s="28"/>
      <c r="O37" s="28"/>
    </row>
    <row r="38" spans="3:15">
      <c r="C38" s="3"/>
      <c r="E38" s="28"/>
      <c r="F38" s="21">
        <v>2</v>
      </c>
      <c r="G38" s="34" t="s">
        <v>13</v>
      </c>
      <c r="H38" s="31" t="s">
        <v>100</v>
      </c>
      <c r="I38" s="28"/>
      <c r="J38" s="28"/>
      <c r="K38" s="28"/>
      <c r="L38" s="28"/>
      <c r="M38" s="28"/>
      <c r="N38" s="28"/>
      <c r="O38" s="28"/>
    </row>
    <row r="39" spans="3:15">
      <c r="C39" s="3"/>
      <c r="E39" s="28"/>
      <c r="F39" s="22">
        <v>3</v>
      </c>
      <c r="G39" s="34" t="s">
        <v>13</v>
      </c>
      <c r="H39" s="31" t="s">
        <v>101</v>
      </c>
      <c r="I39" s="28"/>
      <c r="J39" s="28"/>
      <c r="K39" s="28"/>
      <c r="L39" s="28"/>
      <c r="M39" s="28"/>
      <c r="N39" s="28"/>
      <c r="O39" s="28"/>
    </row>
    <row r="40" spans="3:15">
      <c r="E40" s="28"/>
      <c r="F40" s="23">
        <v>4</v>
      </c>
      <c r="G40" s="34" t="s">
        <v>13</v>
      </c>
      <c r="H40" s="31" t="s">
        <v>102</v>
      </c>
      <c r="I40" s="28"/>
      <c r="J40" s="28"/>
      <c r="K40" s="28"/>
      <c r="L40" s="28"/>
      <c r="M40" s="28"/>
      <c r="N40" s="28"/>
      <c r="O40" s="28"/>
    </row>
    <row r="41" spans="3:15">
      <c r="C41" s="2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</row>
    <row r="42" spans="3:15" ht="15">
      <c r="C42" s="52"/>
      <c r="E42" s="32" t="s">
        <v>103</v>
      </c>
      <c r="F42" s="28"/>
      <c r="G42" s="28"/>
      <c r="H42" s="28"/>
      <c r="I42" s="28"/>
      <c r="J42" s="28"/>
      <c r="K42" s="28"/>
      <c r="L42" s="28"/>
      <c r="M42" s="28"/>
      <c r="N42" s="28"/>
      <c r="O42" s="28"/>
    </row>
    <row r="43" spans="3:15">
      <c r="C43" s="5">
        <v>0.1</v>
      </c>
      <c r="E43" s="28" t="s">
        <v>104</v>
      </c>
      <c r="F43" s="28"/>
      <c r="G43" s="28"/>
      <c r="H43" s="28"/>
      <c r="I43" s="28"/>
      <c r="J43" s="28"/>
      <c r="K43" s="28"/>
      <c r="L43" s="28"/>
      <c r="M43" s="28"/>
      <c r="N43" s="28"/>
      <c r="O43" s="28"/>
    </row>
    <row r="44" spans="3:15">
      <c r="C44" s="10"/>
      <c r="E44" s="28"/>
      <c r="F44" s="19">
        <v>0</v>
      </c>
      <c r="G44" s="34" t="s">
        <v>13</v>
      </c>
      <c r="H44" s="31" t="s">
        <v>105</v>
      </c>
      <c r="I44" s="28"/>
      <c r="J44" s="28"/>
      <c r="K44" s="28"/>
      <c r="L44" s="28"/>
      <c r="M44" s="28"/>
      <c r="N44" s="28"/>
      <c r="O44" s="28"/>
    </row>
    <row r="45" spans="3:15">
      <c r="E45" s="28"/>
      <c r="F45" s="20">
        <v>1</v>
      </c>
      <c r="G45" s="34" t="s">
        <v>13</v>
      </c>
      <c r="H45" s="31" t="s">
        <v>106</v>
      </c>
      <c r="I45" s="28"/>
      <c r="J45" s="28"/>
      <c r="K45" s="28"/>
      <c r="L45" s="28"/>
      <c r="M45" s="28"/>
      <c r="N45" s="28"/>
      <c r="O45" s="28"/>
    </row>
    <row r="46" spans="3:15">
      <c r="E46" s="28"/>
      <c r="F46" s="21">
        <v>2</v>
      </c>
      <c r="G46" s="34" t="s">
        <v>13</v>
      </c>
      <c r="H46" s="31" t="s">
        <v>107</v>
      </c>
      <c r="I46" s="28"/>
      <c r="J46" s="28"/>
      <c r="K46" s="28"/>
      <c r="L46" s="28"/>
      <c r="M46" s="28"/>
      <c r="N46" s="28"/>
      <c r="O46" s="28"/>
    </row>
    <row r="47" spans="3:15">
      <c r="E47" s="28"/>
      <c r="F47" s="22">
        <v>3</v>
      </c>
      <c r="G47" s="34" t="s">
        <v>13</v>
      </c>
      <c r="H47" s="31" t="s">
        <v>108</v>
      </c>
      <c r="I47" s="28"/>
      <c r="J47" s="28"/>
      <c r="K47" s="28"/>
      <c r="L47" s="28"/>
      <c r="M47" s="28"/>
      <c r="N47" s="28"/>
      <c r="O47" s="28"/>
    </row>
    <row r="48" spans="3:15">
      <c r="E48" s="28"/>
      <c r="F48" s="23">
        <v>4</v>
      </c>
      <c r="G48" s="34" t="s">
        <v>13</v>
      </c>
      <c r="H48" s="31" t="s">
        <v>109</v>
      </c>
      <c r="I48" s="28"/>
      <c r="J48" s="28"/>
      <c r="K48" s="28"/>
      <c r="L48" s="28"/>
      <c r="M48" s="28"/>
      <c r="N48" s="28"/>
      <c r="O48" s="28"/>
    </row>
    <row r="49" spans="3:15"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</row>
    <row r="50" spans="3:15" ht="15">
      <c r="C50" s="52"/>
      <c r="E50" s="32" t="s">
        <v>110</v>
      </c>
      <c r="F50" s="28"/>
      <c r="G50" s="28"/>
      <c r="H50" s="28"/>
      <c r="I50" s="28"/>
      <c r="J50" s="28"/>
      <c r="K50" s="28"/>
      <c r="L50" s="28"/>
      <c r="M50" s="28"/>
      <c r="N50" s="28"/>
      <c r="O50" s="28"/>
    </row>
    <row r="51" spans="3:15">
      <c r="C51" s="5">
        <v>0.1</v>
      </c>
      <c r="E51" s="28" t="s">
        <v>111</v>
      </c>
      <c r="F51" s="28"/>
      <c r="G51" s="28"/>
      <c r="H51" s="28"/>
      <c r="I51" s="28"/>
      <c r="J51" s="28"/>
      <c r="K51" s="28"/>
      <c r="L51" s="28"/>
      <c r="M51" s="28"/>
      <c r="N51" s="28"/>
      <c r="O51" s="28"/>
    </row>
    <row r="52" spans="3:15">
      <c r="C52" s="4"/>
      <c r="E52" s="28"/>
      <c r="F52" s="19">
        <v>0</v>
      </c>
      <c r="G52" s="34" t="s">
        <v>13</v>
      </c>
      <c r="H52" s="31" t="s">
        <v>112</v>
      </c>
      <c r="I52" s="28"/>
      <c r="J52" s="28"/>
      <c r="K52" s="28"/>
      <c r="L52" s="28"/>
      <c r="M52" s="28"/>
      <c r="N52" s="28"/>
      <c r="O52" s="28"/>
    </row>
    <row r="53" spans="3:15">
      <c r="E53" s="28"/>
      <c r="F53" s="20">
        <v>1</v>
      </c>
      <c r="G53" s="34" t="s">
        <v>13</v>
      </c>
      <c r="H53" s="37" t="s">
        <v>113</v>
      </c>
      <c r="I53" s="28"/>
      <c r="J53" s="28"/>
      <c r="K53" s="28"/>
      <c r="L53" s="28"/>
      <c r="M53" s="28"/>
      <c r="N53" s="28"/>
      <c r="O53" s="28"/>
    </row>
    <row r="54" spans="3:15">
      <c r="E54" s="28"/>
      <c r="F54" s="21">
        <v>2</v>
      </c>
      <c r="G54" s="34" t="s">
        <v>13</v>
      </c>
      <c r="H54" s="37" t="s">
        <v>114</v>
      </c>
      <c r="I54" s="28"/>
      <c r="J54" s="28"/>
      <c r="K54" s="28"/>
      <c r="L54" s="28"/>
      <c r="M54" s="28"/>
      <c r="N54" s="28"/>
      <c r="O54" s="28"/>
    </row>
    <row r="55" spans="3:15">
      <c r="E55" s="28"/>
      <c r="F55" s="22">
        <v>3</v>
      </c>
      <c r="G55" s="34" t="s">
        <v>13</v>
      </c>
      <c r="H55" s="31" t="s">
        <v>115</v>
      </c>
      <c r="I55" s="28"/>
      <c r="J55" s="28"/>
      <c r="K55" s="28"/>
      <c r="L55" s="28"/>
      <c r="M55" s="28"/>
      <c r="N55" s="28"/>
      <c r="O55" s="28"/>
    </row>
    <row r="56" spans="3:15">
      <c r="E56" s="28"/>
      <c r="F56" s="23">
        <v>4</v>
      </c>
      <c r="G56" s="34" t="s">
        <v>13</v>
      </c>
      <c r="H56" s="30" t="s">
        <v>116</v>
      </c>
      <c r="I56" s="28"/>
      <c r="J56" s="28"/>
      <c r="K56" s="28"/>
      <c r="L56" s="28"/>
      <c r="M56" s="28"/>
      <c r="N56" s="28"/>
      <c r="O56" s="28"/>
    </row>
    <row r="57" spans="3:15"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</row>
    <row r="58" spans="3:15" ht="15">
      <c r="C58" s="52"/>
      <c r="E58" s="32" t="s">
        <v>117</v>
      </c>
      <c r="F58" s="28"/>
      <c r="G58" s="28"/>
      <c r="H58" s="28"/>
      <c r="I58" s="28"/>
      <c r="J58" s="28"/>
      <c r="K58" s="28"/>
      <c r="L58" s="28"/>
      <c r="M58" s="28"/>
      <c r="N58" s="28"/>
      <c r="O58" s="28"/>
    </row>
    <row r="59" spans="3:15">
      <c r="C59" s="5">
        <v>0.1</v>
      </c>
      <c r="E59" s="28" t="s">
        <v>118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</row>
    <row r="60" spans="3:15">
      <c r="E60" s="28"/>
      <c r="F60" s="19">
        <v>0</v>
      </c>
      <c r="G60" s="34" t="s">
        <v>13</v>
      </c>
      <c r="H60" s="38" t="s">
        <v>119</v>
      </c>
      <c r="I60" s="28"/>
      <c r="J60" s="28"/>
      <c r="K60" s="28"/>
      <c r="L60" s="28"/>
      <c r="M60" s="28"/>
      <c r="N60" s="28"/>
      <c r="O60" s="28"/>
    </row>
    <row r="61" spans="3:15">
      <c r="E61" s="28"/>
      <c r="F61" s="20">
        <v>1</v>
      </c>
      <c r="G61" s="34" t="s">
        <v>13</v>
      </c>
      <c r="H61" s="38" t="s">
        <v>114</v>
      </c>
      <c r="I61" s="28"/>
      <c r="J61" s="28"/>
      <c r="K61" s="28"/>
      <c r="L61" s="28"/>
      <c r="M61" s="28"/>
      <c r="N61" s="28"/>
      <c r="O61" s="28"/>
    </row>
    <row r="62" spans="3:15">
      <c r="E62" s="28"/>
      <c r="F62" s="21">
        <v>2</v>
      </c>
      <c r="G62" s="34" t="s">
        <v>13</v>
      </c>
      <c r="H62" s="38" t="s">
        <v>120</v>
      </c>
      <c r="I62" s="28"/>
      <c r="J62" s="28"/>
      <c r="K62" s="28"/>
      <c r="L62" s="28"/>
      <c r="M62" s="28"/>
      <c r="N62" s="28"/>
      <c r="O62" s="28"/>
    </row>
    <row r="63" spans="3:15">
      <c r="E63" s="28"/>
      <c r="F63" s="22">
        <v>3</v>
      </c>
      <c r="G63" s="34" t="s">
        <v>13</v>
      </c>
      <c r="H63" s="38" t="s">
        <v>121</v>
      </c>
      <c r="I63" s="28"/>
      <c r="J63" s="28"/>
      <c r="K63" s="28"/>
      <c r="L63" s="28"/>
      <c r="M63" s="28"/>
      <c r="N63" s="28"/>
      <c r="O63" s="28"/>
    </row>
    <row r="64" spans="3:15">
      <c r="E64" s="28"/>
      <c r="F64" s="23">
        <v>4</v>
      </c>
      <c r="G64" s="34" t="s">
        <v>13</v>
      </c>
      <c r="H64" s="38" t="s">
        <v>122</v>
      </c>
      <c r="I64" s="28"/>
      <c r="J64" s="28"/>
      <c r="K64" s="28"/>
      <c r="L64" s="28"/>
      <c r="M64" s="28"/>
      <c r="N64" s="28"/>
      <c r="O64" s="28"/>
    </row>
    <row r="66" spans="2:15" ht="15">
      <c r="C66" s="52"/>
      <c r="E66" s="32" t="s">
        <v>123</v>
      </c>
      <c r="F66" s="28"/>
      <c r="G66" s="28"/>
      <c r="H66" s="28"/>
      <c r="I66" s="28"/>
      <c r="J66" s="28"/>
      <c r="K66" s="28"/>
      <c r="L66" s="28"/>
      <c r="M66" s="28"/>
      <c r="N66" s="28"/>
      <c r="O66" s="28"/>
    </row>
    <row r="67" spans="2:15">
      <c r="C67" s="5">
        <v>0.1</v>
      </c>
      <c r="E67" s="28" t="s">
        <v>124</v>
      </c>
      <c r="F67" s="28"/>
      <c r="G67" s="28"/>
      <c r="H67" s="28"/>
      <c r="I67" s="28"/>
      <c r="J67" s="28"/>
      <c r="K67" s="28"/>
      <c r="L67" s="28"/>
      <c r="M67" s="28"/>
      <c r="N67" s="28"/>
      <c r="O67" s="28"/>
    </row>
    <row r="68" spans="2:15">
      <c r="E68" s="28"/>
      <c r="F68" s="19">
        <v>0</v>
      </c>
      <c r="G68" s="34" t="s">
        <v>13</v>
      </c>
      <c r="H68" s="37" t="s">
        <v>125</v>
      </c>
      <c r="I68" s="28"/>
      <c r="J68" s="28"/>
      <c r="K68" s="28"/>
      <c r="L68" s="28"/>
      <c r="M68" s="28"/>
      <c r="N68" s="28"/>
      <c r="O68" s="28"/>
    </row>
    <row r="69" spans="2:15">
      <c r="E69" s="28"/>
      <c r="F69" s="20">
        <v>1</v>
      </c>
      <c r="G69" s="34" t="s">
        <v>13</v>
      </c>
      <c r="H69" s="37" t="s">
        <v>126</v>
      </c>
      <c r="I69" s="28"/>
      <c r="J69" s="28"/>
      <c r="K69" s="28"/>
      <c r="L69" s="28"/>
      <c r="M69" s="28"/>
      <c r="N69" s="28"/>
      <c r="O69" s="28"/>
    </row>
    <row r="70" spans="2:15">
      <c r="E70" s="28"/>
      <c r="F70" s="21">
        <v>2</v>
      </c>
      <c r="G70" s="34" t="s">
        <v>13</v>
      </c>
      <c r="H70" s="37" t="s">
        <v>127</v>
      </c>
      <c r="I70" s="28"/>
      <c r="J70" s="28"/>
      <c r="K70" s="28"/>
      <c r="L70" s="28"/>
      <c r="M70" s="28"/>
      <c r="N70" s="28"/>
      <c r="O70" s="28"/>
    </row>
    <row r="71" spans="2:15">
      <c r="E71" s="28"/>
      <c r="F71" s="22">
        <v>3</v>
      </c>
      <c r="G71" s="34" t="s">
        <v>13</v>
      </c>
      <c r="H71" s="37" t="s">
        <v>128</v>
      </c>
      <c r="I71" s="28"/>
      <c r="J71" s="28"/>
      <c r="K71" s="28"/>
      <c r="L71" s="28"/>
      <c r="M71" s="28"/>
      <c r="N71" s="28"/>
      <c r="O71" s="28"/>
    </row>
    <row r="72" spans="2:15">
      <c r="E72" s="28"/>
      <c r="F72" s="23">
        <v>4</v>
      </c>
      <c r="G72" s="34" t="s">
        <v>13</v>
      </c>
      <c r="H72" s="31" t="s">
        <v>129</v>
      </c>
      <c r="I72" s="28"/>
      <c r="J72" s="28"/>
      <c r="K72" s="28"/>
      <c r="L72" s="28"/>
      <c r="M72" s="28"/>
      <c r="N72" s="28"/>
      <c r="O72" s="28"/>
    </row>
    <row r="73" spans="2:15"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</row>
    <row r="74" spans="2:15" ht="15">
      <c r="B74" s="28"/>
      <c r="C74" s="52"/>
      <c r="D74" s="28"/>
      <c r="E74" s="32" t="s">
        <v>130</v>
      </c>
      <c r="F74" s="28"/>
      <c r="G74" s="28"/>
      <c r="H74" s="28"/>
      <c r="I74" s="28"/>
      <c r="J74" s="28"/>
    </row>
    <row r="75" spans="2:15">
      <c r="B75" s="28"/>
      <c r="C75" s="5">
        <v>0.1</v>
      </c>
      <c r="D75" s="28"/>
      <c r="E75" s="28" t="s">
        <v>131</v>
      </c>
      <c r="F75" s="28"/>
      <c r="G75" s="28"/>
      <c r="H75" s="28"/>
      <c r="I75" s="28"/>
      <c r="J75" s="28"/>
    </row>
    <row r="76" spans="2:15">
      <c r="B76" s="28"/>
      <c r="C76" s="28"/>
      <c r="D76" s="28"/>
      <c r="E76" s="28"/>
      <c r="F76" s="19">
        <v>0</v>
      </c>
      <c r="G76" s="34" t="s">
        <v>13</v>
      </c>
      <c r="H76" s="37" t="s">
        <v>125</v>
      </c>
      <c r="I76" s="28"/>
      <c r="J76" s="28"/>
    </row>
    <row r="77" spans="2:15">
      <c r="B77" s="28"/>
      <c r="C77" s="28"/>
      <c r="D77" s="28"/>
      <c r="E77" s="28"/>
      <c r="F77" s="20">
        <v>1</v>
      </c>
      <c r="G77" s="34" t="s">
        <v>13</v>
      </c>
      <c r="H77" s="37" t="s">
        <v>132</v>
      </c>
      <c r="I77" s="28"/>
      <c r="J77" s="28"/>
    </row>
    <row r="78" spans="2:15">
      <c r="C78" s="43"/>
      <c r="D78" s="43"/>
      <c r="E78" s="28"/>
      <c r="F78" s="21">
        <v>2</v>
      </c>
      <c r="G78" s="34" t="s">
        <v>13</v>
      </c>
      <c r="H78" s="37" t="s">
        <v>133</v>
      </c>
      <c r="I78" s="28"/>
      <c r="J78" s="28"/>
    </row>
    <row r="79" spans="2:15">
      <c r="C79" s="43"/>
      <c r="D79" s="43"/>
      <c r="E79" s="28"/>
      <c r="F79" s="22">
        <v>3</v>
      </c>
      <c r="G79" s="34" t="s">
        <v>13</v>
      </c>
      <c r="H79" s="37" t="s">
        <v>134</v>
      </c>
      <c r="I79" s="28"/>
      <c r="J79" s="28"/>
    </row>
    <row r="80" spans="2:15">
      <c r="C80" s="43"/>
      <c r="D80" s="43"/>
      <c r="E80" s="28"/>
      <c r="F80" s="23">
        <v>4</v>
      </c>
      <c r="G80" s="34" t="s">
        <v>13</v>
      </c>
      <c r="H80" s="37" t="s">
        <v>135</v>
      </c>
      <c r="I80" s="28"/>
      <c r="J80" s="28"/>
    </row>
    <row r="81" spans="5:10">
      <c r="E81" s="28"/>
      <c r="F81" s="28"/>
      <c r="G81" s="28"/>
      <c r="H81" s="28"/>
      <c r="I81" s="28"/>
      <c r="J81" s="28"/>
    </row>
  </sheetData>
  <sheetProtection sheet="1" objects="1" scenarios="1" selectLockedCells="1"/>
  <mergeCells count="1">
    <mergeCell ref="G5:I6"/>
  </mergeCells>
  <phoneticPr fontId="25" type="noConversion"/>
  <conditionalFormatting sqref="G5">
    <cfRule type="colorScale" priority="96">
      <colorScale>
        <cfvo type="num" val="0"/>
        <cfvo type="num" val="2"/>
        <cfvo type="num" val="4"/>
        <color rgb="FFFF0000"/>
        <color theme="8" tint="0.39997558519241921"/>
        <color theme="7"/>
      </colorScale>
    </cfRule>
  </conditionalFormatting>
  <conditionalFormatting sqref="C34">
    <cfRule type="containsBlanks" dxfId="89" priority="48" stopIfTrue="1">
      <formula>LEN(TRIM(C34))=0</formula>
    </cfRule>
    <cfRule type="cellIs" dxfId="88" priority="49" operator="equal">
      <formula>4</formula>
    </cfRule>
    <cfRule type="cellIs" dxfId="87" priority="50" operator="equal">
      <formula>3</formula>
    </cfRule>
    <cfRule type="cellIs" dxfId="86" priority="51" operator="equal">
      <formula>2</formula>
    </cfRule>
    <cfRule type="cellIs" dxfId="85" priority="52" operator="equal">
      <formula>1</formula>
    </cfRule>
    <cfRule type="cellIs" dxfId="84" priority="53" operator="equal">
      <formula>0</formula>
    </cfRule>
  </conditionalFormatting>
  <conditionalFormatting sqref="C42">
    <cfRule type="containsBlanks" dxfId="83" priority="42" stopIfTrue="1">
      <formula>LEN(TRIM(C42))=0</formula>
    </cfRule>
    <cfRule type="cellIs" dxfId="82" priority="43" operator="equal">
      <formula>4</formula>
    </cfRule>
    <cfRule type="cellIs" dxfId="81" priority="44" operator="equal">
      <formula>3</formula>
    </cfRule>
    <cfRule type="cellIs" dxfId="80" priority="45" operator="equal">
      <formula>2</formula>
    </cfRule>
    <cfRule type="cellIs" dxfId="79" priority="46" operator="equal">
      <formula>1</formula>
    </cfRule>
    <cfRule type="cellIs" dxfId="78" priority="47" operator="equal">
      <formula>0</formula>
    </cfRule>
  </conditionalFormatting>
  <conditionalFormatting sqref="C50">
    <cfRule type="containsBlanks" dxfId="77" priority="36" stopIfTrue="1">
      <formula>LEN(TRIM(C50))=0</formula>
    </cfRule>
    <cfRule type="cellIs" dxfId="76" priority="37" operator="equal">
      <formula>4</formula>
    </cfRule>
    <cfRule type="cellIs" dxfId="75" priority="38" operator="equal">
      <formula>3</formula>
    </cfRule>
    <cfRule type="cellIs" dxfId="74" priority="39" operator="equal">
      <formula>2</formula>
    </cfRule>
    <cfRule type="cellIs" dxfId="73" priority="40" operator="equal">
      <formula>1</formula>
    </cfRule>
    <cfRule type="cellIs" dxfId="72" priority="41" operator="equal">
      <formula>0</formula>
    </cfRule>
  </conditionalFormatting>
  <conditionalFormatting sqref="C74">
    <cfRule type="containsBlanks" dxfId="71" priority="30" stopIfTrue="1">
      <formula>LEN(TRIM(C74))=0</formula>
    </cfRule>
    <cfRule type="cellIs" dxfId="70" priority="31" operator="equal">
      <formula>4</formula>
    </cfRule>
    <cfRule type="cellIs" dxfId="69" priority="32" operator="equal">
      <formula>3</formula>
    </cfRule>
    <cfRule type="cellIs" dxfId="68" priority="33" operator="equal">
      <formula>2</formula>
    </cfRule>
    <cfRule type="cellIs" dxfId="67" priority="34" operator="equal">
      <formula>1</formula>
    </cfRule>
    <cfRule type="cellIs" dxfId="66" priority="35" operator="equal">
      <formula>0</formula>
    </cfRule>
  </conditionalFormatting>
  <conditionalFormatting sqref="C58">
    <cfRule type="containsBlanks" dxfId="65" priority="24" stopIfTrue="1">
      <formula>LEN(TRIM(C58))=0</formula>
    </cfRule>
    <cfRule type="cellIs" dxfId="64" priority="25" operator="equal">
      <formula>4</formula>
    </cfRule>
    <cfRule type="cellIs" dxfId="63" priority="26" operator="equal">
      <formula>3</formula>
    </cfRule>
    <cfRule type="cellIs" dxfId="62" priority="27" operator="equal">
      <formula>2</formula>
    </cfRule>
    <cfRule type="cellIs" dxfId="61" priority="28" operator="equal">
      <formula>1</formula>
    </cfRule>
    <cfRule type="cellIs" dxfId="60" priority="29" operator="equal">
      <formula>0</formula>
    </cfRule>
  </conditionalFormatting>
  <conditionalFormatting sqref="C66">
    <cfRule type="containsBlanks" dxfId="59" priority="18" stopIfTrue="1">
      <formula>LEN(TRIM(C66))=0</formula>
    </cfRule>
    <cfRule type="cellIs" dxfId="58" priority="19" operator="equal">
      <formula>4</formula>
    </cfRule>
    <cfRule type="cellIs" dxfId="57" priority="20" operator="equal">
      <formula>3</formula>
    </cfRule>
    <cfRule type="cellIs" dxfId="56" priority="21" operator="equal">
      <formula>2</formula>
    </cfRule>
    <cfRule type="cellIs" dxfId="55" priority="22" operator="equal">
      <formula>1</formula>
    </cfRule>
    <cfRule type="cellIs" dxfId="54" priority="23" operator="equal">
      <formula>0</formula>
    </cfRule>
  </conditionalFormatting>
  <conditionalFormatting sqref="C27">
    <cfRule type="containsBlanks" dxfId="53" priority="12" stopIfTrue="1">
      <formula>LEN(TRIM(C27))=0</formula>
    </cfRule>
    <cfRule type="cellIs" dxfId="52" priority="13" operator="equal">
      <formula>4</formula>
    </cfRule>
    <cfRule type="cellIs" dxfId="51" priority="14" operator="equal">
      <formula>3</formula>
    </cfRule>
    <cfRule type="cellIs" dxfId="50" priority="15" operator="equal">
      <formula>2</formula>
    </cfRule>
    <cfRule type="cellIs" dxfId="49" priority="16" operator="equal">
      <formula>1</formula>
    </cfRule>
    <cfRule type="cellIs" dxfId="48" priority="17" operator="equal">
      <formula>0</formula>
    </cfRule>
  </conditionalFormatting>
  <conditionalFormatting sqref="C20">
    <cfRule type="containsBlanks" dxfId="47" priority="6" stopIfTrue="1">
      <formula>LEN(TRIM(C20))=0</formula>
    </cfRule>
    <cfRule type="cellIs" dxfId="46" priority="7" operator="equal">
      <formula>4</formula>
    </cfRule>
    <cfRule type="cellIs" dxfId="45" priority="8" operator="equal">
      <formula>3</formula>
    </cfRule>
    <cfRule type="cellIs" dxfId="44" priority="9" operator="equal">
      <formula>2</formula>
    </cfRule>
    <cfRule type="cellIs" dxfId="43" priority="10" operator="equal">
      <formula>1</formula>
    </cfRule>
    <cfRule type="cellIs" dxfId="42" priority="11" operator="equal">
      <formula>0</formula>
    </cfRule>
  </conditionalFormatting>
  <dataValidations count="3">
    <dataValidation type="list" allowBlank="1" showInputMessage="1" showErrorMessage="1" sqref="C34 C74 C42 C66 C58 C50 C27 C20">
      <formula1>$F$36:$F$40</formula1>
    </dataValidation>
    <dataValidation type="list" showInputMessage="1" showErrorMessage="1" promptTitle="Velg bygningstype" sqref="M20">
      <formula1>J12:J13</formula1>
    </dataValidation>
    <dataValidation type="list" showInputMessage="1" showErrorMessage="1" promptTitle="Velg bygningstype" sqref="E27 E20">
      <formula1>J11:J12</formula1>
    </dataValidation>
  </dataValidation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stopIfTrue="1" id="{D80D8626-06EC-44B4-BE85-921B00DBD66E}">
            <xm:f>('Om verktøyet'!$B$25)=0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theme="0" tint="-0.24994659260841701"/>
                </left>
                <right style="thin">
                  <color theme="0" tint="-0.24994659260841701"/>
                </right>
                <top style="thin">
                  <color theme="0" tint="-0.24994659260841701"/>
                </top>
                <bottom style="thin">
                  <color theme="0" tint="-0.24994659260841701"/>
                </bottom>
                <vertical/>
                <horizontal/>
              </border>
            </x14:dxf>
          </x14:cfRule>
          <xm:sqref>C27</xm:sqref>
        </x14:conditionalFormatting>
        <x14:conditionalFormatting xmlns:xm="http://schemas.microsoft.com/office/excel/2006/main">
          <x14:cfRule type="expression" priority="1" id="{22164475-11D3-43F1-A672-39A937C12E57}">
            <xm:f>'Om verktøyet'!$B$24=0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theme="0" tint="-0.24994659260841701"/>
                </left>
                <right style="thin">
                  <color theme="0" tint="-0.24994659260841701"/>
                </right>
                <top style="thin">
                  <color theme="0" tint="-0.24994659260841701"/>
                </top>
                <bottom style="thin">
                  <color theme="0" tint="-0.24994659260841701"/>
                </bottom>
                <vertical/>
                <horizontal/>
              </border>
            </x14:dxf>
          </x14:cfRule>
          <xm:sqref>C20</xm:sqref>
        </x14:conditionalFormatting>
        <x14:conditionalFormatting xmlns:xm="http://schemas.microsoft.com/office/excel/2006/main">
          <x14:cfRule type="expression" priority="5" id="{AB36746C-C551-4B45-8F1C-80016FF08876}">
            <xm:f>'Om verktøyet'!$B$24=0</xm:f>
            <x14:dxf>
              <font>
                <color theme="0" tint="-0.34998626667073579"/>
              </font>
            </x14:dxf>
          </x14:cfRule>
          <xm:sqref>E20:N25</xm:sqref>
        </x14:conditionalFormatting>
        <x14:conditionalFormatting xmlns:xm="http://schemas.microsoft.com/office/excel/2006/main">
          <x14:cfRule type="expression" priority="3" id="{6A386161-5950-4508-B163-F96F997D2207}">
            <xm:f>('Om verktøyet'!$B$25+'Om verktøyet'!$B$26)=0</xm:f>
            <x14:dxf>
              <font>
                <color theme="0" tint="-0.34998626667073579"/>
              </font>
            </x14:dxf>
          </x14:cfRule>
          <xm:sqref>E27:N32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W66"/>
  <sheetViews>
    <sheetView showGridLines="0" topLeftCell="A7" workbookViewId="0">
      <selection activeCell="C52" sqref="C52"/>
    </sheetView>
  </sheetViews>
  <sheetFormatPr baseColWidth="10" defaultColWidth="8.75" defaultRowHeight="14.25"/>
  <cols>
    <col min="1" max="1" width="8.75" style="16"/>
    <col min="2" max="2" width="4.25" style="16" customWidth="1"/>
    <col min="3" max="3" width="9.5" style="16" customWidth="1"/>
    <col min="4" max="4" width="5.375" style="16" customWidth="1"/>
    <col min="5" max="5" width="3" style="16" customWidth="1"/>
    <col min="6" max="6" width="3.25" style="16" customWidth="1"/>
    <col min="7" max="7" width="8.75" style="16"/>
    <col min="8" max="8" width="15.875" style="16" customWidth="1"/>
    <col min="9" max="9" width="1.875" style="16" customWidth="1"/>
    <col min="10" max="13" width="8.75" style="16"/>
    <col min="14" max="14" width="3.25" style="16" customWidth="1"/>
    <col min="15" max="16384" width="8.75" style="16"/>
  </cols>
  <sheetData>
    <row r="3" spans="3:23" ht="30">
      <c r="D3" s="11"/>
      <c r="G3" s="11" t="s">
        <v>136</v>
      </c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3:23"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pans="3:23">
      <c r="G5" s="126">
        <f>(C17*C18)+(C28*C29)+(C44*C45)+(C36*C37)+(C52*C53)+C60*C61</f>
        <v>0</v>
      </c>
      <c r="H5" s="127"/>
      <c r="I5" s="1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</row>
    <row r="6" spans="3:23">
      <c r="G6" s="129"/>
      <c r="H6" s="130"/>
      <c r="I6" s="131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</row>
    <row r="7" spans="3:23">
      <c r="G7" s="41" t="s">
        <v>7</v>
      </c>
      <c r="H7" s="6"/>
      <c r="I7" s="6"/>
      <c r="J7" s="29">
        <v>4.5</v>
      </c>
      <c r="K7" s="6" t="s">
        <v>8</v>
      </c>
      <c r="L7" s="6"/>
      <c r="M7" s="6"/>
      <c r="N7" s="6"/>
      <c r="O7" s="6"/>
      <c r="P7" s="6"/>
      <c r="Q7" s="6"/>
      <c r="R7" s="6"/>
      <c r="S7" s="6"/>
      <c r="T7" s="43"/>
      <c r="U7" s="43"/>
      <c r="V7" s="43"/>
      <c r="W7" s="43"/>
    </row>
    <row r="8" spans="3:23">
      <c r="H8" s="6"/>
      <c r="I8" s="6"/>
      <c r="J8" s="29">
        <f>G5</f>
        <v>0</v>
      </c>
      <c r="K8" s="6" t="s">
        <v>9</v>
      </c>
      <c r="L8" s="6"/>
      <c r="M8" s="6"/>
      <c r="N8" s="6"/>
      <c r="O8" s="6"/>
      <c r="P8" s="6"/>
      <c r="Q8" s="6"/>
      <c r="R8" s="6"/>
      <c r="S8" s="6"/>
      <c r="T8" s="43"/>
      <c r="U8" s="43"/>
      <c r="V8" s="43"/>
      <c r="W8" s="43"/>
    </row>
    <row r="9" spans="3:23">
      <c r="H9" s="6"/>
      <c r="I9" s="6"/>
      <c r="J9" s="29">
        <f>J7-G5</f>
        <v>4.5</v>
      </c>
      <c r="K9" s="6" t="s">
        <v>10</v>
      </c>
      <c r="L9" s="6"/>
      <c r="M9" s="6"/>
      <c r="N9" s="6"/>
      <c r="O9" s="6"/>
      <c r="P9" s="6"/>
      <c r="Q9" s="6"/>
      <c r="R9" s="6"/>
      <c r="S9" s="6"/>
      <c r="T9" s="43"/>
      <c r="U9" s="43"/>
      <c r="V9" s="43"/>
      <c r="W9" s="43"/>
    </row>
    <row r="10" spans="3:23" ht="15">
      <c r="H10" s="6"/>
      <c r="I10" s="6"/>
      <c r="J10" s="6"/>
      <c r="K10" s="6" t="str">
        <f>E17</f>
        <v>Lavutslipp materialbruk</v>
      </c>
      <c r="L10" s="6" t="str">
        <f>E26</f>
        <v>Gjenbruk av eksisterende bygg*</v>
      </c>
      <c r="M10" s="6" t="str">
        <f>E36</f>
        <v>Gjenbruk av bygg i fremtiden</v>
      </c>
      <c r="N10" s="6" t="str">
        <f>E44</f>
        <v>Gjenbruk av materialer i fremtiden</v>
      </c>
      <c r="O10" s="6" t="str">
        <f>E52</f>
        <v>Avfalls- og massehåndtering på byggeplass</v>
      </c>
      <c r="P10" s="6" t="str">
        <f>E60</f>
        <v>Innovasjonspoeng: Materialer</v>
      </c>
      <c r="Q10" s="44" t="s">
        <v>137</v>
      </c>
      <c r="R10" s="6"/>
      <c r="S10" s="6"/>
      <c r="T10" s="43"/>
      <c r="U10" s="43"/>
      <c r="V10" s="43"/>
      <c r="W10" s="43"/>
    </row>
    <row r="11" spans="3:23">
      <c r="H11" s="108" t="s">
        <v>138</v>
      </c>
      <c r="I11" s="6"/>
      <c r="J11" s="6" t="s">
        <v>139</v>
      </c>
      <c r="K11" s="45" t="e">
        <f>0.7*('Om verktøyet'!B24/SUM('Om verktøyet'!B24:B26))</f>
        <v>#DIV/0!</v>
      </c>
      <c r="L11" s="45" t="e">
        <f>0*('Om verktøyet'!B24/SUM('Om verktøyet'!B24:B26))</f>
        <v>#DIV/0!</v>
      </c>
      <c r="M11" s="45" t="e">
        <f>0.1*('Om verktøyet'!B24/SUM('Om verktøyet'!B24:B26))</f>
        <v>#DIV/0!</v>
      </c>
      <c r="N11" s="45" t="e">
        <f>0.05*('Om verktøyet'!B24/SUM('Om verktøyet'!B24:B26))</f>
        <v>#DIV/0!</v>
      </c>
      <c r="O11" s="45" t="e">
        <f>0.1*('Om verktøyet'!B24/SUM('Om verktøyet'!B24:B26))</f>
        <v>#DIV/0!</v>
      </c>
      <c r="P11" s="45" t="e">
        <f>0.05*('Om verktøyet'!B24/SUM('Om verktøyet'!B24:B26))</f>
        <v>#DIV/0!</v>
      </c>
      <c r="Q11" s="46" t="e">
        <f>SUM(K11:P11)</f>
        <v>#DIV/0!</v>
      </c>
      <c r="R11" s="6"/>
      <c r="S11" s="6"/>
      <c r="T11" s="43"/>
      <c r="U11" s="43"/>
      <c r="V11" s="43"/>
      <c r="W11" s="43"/>
    </row>
    <row r="12" spans="3:23">
      <c r="H12" s="6"/>
      <c r="I12" s="6"/>
      <c r="J12" s="6" t="s">
        <v>92</v>
      </c>
      <c r="K12" s="45" t="e">
        <f>35%*(('Om verktøyet'!B25+'Om verktøyet'!B26)/SUM('Om verktøyet'!B24:B26))</f>
        <v>#DIV/0!</v>
      </c>
      <c r="L12" s="45" t="e">
        <f>0.35*(('Om verktøyet'!B25+'Om verktøyet'!B26)/SUM('Om verktøyet'!B24:B26))</f>
        <v>#DIV/0!</v>
      </c>
      <c r="M12" s="45" t="e">
        <f>0.05*(('Om verktøyet'!B25+'Om verktøyet'!B26)/SUM('Om verktøyet'!B24:B26))</f>
        <v>#DIV/0!</v>
      </c>
      <c r="N12" s="45" t="e">
        <f>0.05*(('Om verktøyet'!B25+'Om verktøyet'!B26)/SUM('Om verktøyet'!B24:B26))</f>
        <v>#DIV/0!</v>
      </c>
      <c r="O12" s="45" t="e">
        <f>0.1*(('Om verktøyet'!B25+'Om verktøyet'!B26)/SUM('Om verktøyet'!B24:B26))</f>
        <v>#DIV/0!</v>
      </c>
      <c r="P12" s="45" t="e">
        <f>0.1*(('Om verktøyet'!B25+'Om verktøyet'!B26)/SUM('Om verktøyet'!B24:B26))</f>
        <v>#DIV/0!</v>
      </c>
      <c r="Q12" s="46" t="e">
        <f>SUM(K12:P12)</f>
        <v>#DIV/0!</v>
      </c>
      <c r="R12" s="6"/>
      <c r="S12" s="6"/>
      <c r="T12" s="43"/>
      <c r="U12" s="43"/>
      <c r="V12" s="43"/>
      <c r="W12" s="43"/>
    </row>
    <row r="13" spans="3:23">
      <c r="H13" s="6"/>
      <c r="I13" s="6"/>
      <c r="J13" s="6"/>
      <c r="K13" s="98" t="e">
        <f>SUM(K11:K12)</f>
        <v>#DIV/0!</v>
      </c>
      <c r="L13" s="98" t="e">
        <f t="shared" ref="L13:Q13" si="0">SUM(L11:L12)</f>
        <v>#DIV/0!</v>
      </c>
      <c r="M13" s="98" t="e">
        <f t="shared" si="0"/>
        <v>#DIV/0!</v>
      </c>
      <c r="N13" s="98" t="e">
        <f t="shared" si="0"/>
        <v>#DIV/0!</v>
      </c>
      <c r="O13" s="98" t="e">
        <f t="shared" si="0"/>
        <v>#DIV/0!</v>
      </c>
      <c r="P13" s="98" t="e">
        <f t="shared" si="0"/>
        <v>#DIV/0!</v>
      </c>
      <c r="Q13" s="99" t="e">
        <f t="shared" si="0"/>
        <v>#DIV/0!</v>
      </c>
      <c r="R13" s="6"/>
      <c r="S13" s="6"/>
      <c r="T13" s="43"/>
      <c r="U13" s="43"/>
      <c r="V13" s="43"/>
      <c r="W13" s="43"/>
    </row>
    <row r="14" spans="3:23">
      <c r="H14" s="6"/>
      <c r="I14" s="6"/>
      <c r="J14" s="6"/>
      <c r="K14" s="100"/>
      <c r="L14" s="100"/>
      <c r="M14" s="100"/>
      <c r="N14" s="100"/>
      <c r="O14" s="100"/>
      <c r="P14" s="100"/>
      <c r="Q14" s="99"/>
      <c r="R14" s="6"/>
      <c r="S14" s="6"/>
      <c r="T14" s="43"/>
      <c r="U14" s="43"/>
      <c r="V14" s="43"/>
      <c r="W14" s="43"/>
    </row>
    <row r="15" spans="3:23">
      <c r="H15" s="43"/>
      <c r="I15" s="43"/>
      <c r="J15" s="43"/>
      <c r="K15" s="43"/>
      <c r="L15" s="28"/>
      <c r="M15" s="28"/>
      <c r="N15" s="28"/>
      <c r="O15" s="28"/>
      <c r="P15" s="28"/>
      <c r="Q15" s="28"/>
      <c r="R15" s="43"/>
      <c r="S15" s="43"/>
      <c r="T15" s="43"/>
      <c r="U15" s="43"/>
      <c r="V15" s="43"/>
      <c r="W15" s="43"/>
    </row>
    <row r="16" spans="3:23" ht="28.15" customHeight="1">
      <c r="C16" s="15"/>
      <c r="J16" s="6"/>
      <c r="K16" s="6"/>
      <c r="L16" s="28"/>
      <c r="M16" s="28"/>
      <c r="N16" s="28"/>
      <c r="O16" s="28"/>
      <c r="P16" s="28"/>
      <c r="Q16" s="28"/>
      <c r="R16" s="6"/>
      <c r="S16" s="6"/>
    </row>
    <row r="17" spans="3:18" ht="15">
      <c r="C17" s="86"/>
      <c r="E17" s="32" t="s">
        <v>140</v>
      </c>
    </row>
    <row r="18" spans="3:18">
      <c r="C18" s="5">
        <f>IF('Om verktøyet'!$B$43=0,35%,K13)</f>
        <v>0.35</v>
      </c>
      <c r="E18" s="28" t="s">
        <v>141</v>
      </c>
    </row>
    <row r="19" spans="3:18">
      <c r="C19" s="17"/>
      <c r="E19" s="87" t="s">
        <v>142</v>
      </c>
    </row>
    <row r="20" spans="3:18">
      <c r="F20" s="19">
        <v>0</v>
      </c>
      <c r="G20" s="34" t="s">
        <v>13</v>
      </c>
      <c r="H20" s="31" t="s">
        <v>14</v>
      </c>
      <c r="I20" s="28"/>
      <c r="J20" s="28"/>
    </row>
    <row r="21" spans="3:18">
      <c r="C21" s="18"/>
      <c r="F21" s="20">
        <v>1</v>
      </c>
      <c r="G21" s="34" t="s">
        <v>13</v>
      </c>
      <c r="H21" s="31" t="s">
        <v>143</v>
      </c>
      <c r="I21" s="28"/>
      <c r="J21" s="28"/>
    </row>
    <row r="22" spans="3:18">
      <c r="C22" s="18"/>
      <c r="F22" s="21">
        <v>2</v>
      </c>
      <c r="G22" s="34" t="s">
        <v>13</v>
      </c>
      <c r="H22" s="31" t="s">
        <v>144</v>
      </c>
      <c r="I22" s="28"/>
      <c r="J22" s="28"/>
    </row>
    <row r="23" spans="3:18">
      <c r="C23" s="18"/>
      <c r="F23" s="22">
        <v>3</v>
      </c>
      <c r="G23" s="34" t="s">
        <v>13</v>
      </c>
      <c r="H23" s="31" t="s">
        <v>145</v>
      </c>
      <c r="I23" s="28"/>
      <c r="J23" s="28"/>
    </row>
    <row r="24" spans="3:18">
      <c r="F24" s="23">
        <v>4</v>
      </c>
      <c r="G24" s="34" t="s">
        <v>13</v>
      </c>
      <c r="H24" s="31" t="s">
        <v>146</v>
      </c>
      <c r="I24" s="28"/>
      <c r="J24" s="28"/>
    </row>
    <row r="25" spans="3:18">
      <c r="C25" s="15"/>
      <c r="G25" s="28"/>
      <c r="H25" s="28"/>
      <c r="I25" s="28"/>
      <c r="J25" s="28"/>
    </row>
    <row r="26" spans="3:18" ht="15">
      <c r="E26" s="32" t="s">
        <v>147</v>
      </c>
      <c r="G26" s="28"/>
      <c r="H26" s="28"/>
      <c r="I26" s="28"/>
      <c r="J26" s="28"/>
    </row>
    <row r="27" spans="3:18">
      <c r="E27" s="28" t="s">
        <v>148</v>
      </c>
      <c r="G27" s="28"/>
      <c r="H27" s="28"/>
      <c r="I27" s="28"/>
      <c r="J27" s="28"/>
    </row>
    <row r="28" spans="3:18" customFormat="1" ht="15">
      <c r="C28" s="86"/>
      <c r="E28" s="32" t="s">
        <v>92</v>
      </c>
      <c r="F28" s="32"/>
      <c r="G28" s="32"/>
      <c r="H28" s="16"/>
      <c r="I28" s="16"/>
      <c r="J28" s="16"/>
      <c r="K28" s="28"/>
      <c r="L28" s="28"/>
      <c r="M28" s="16"/>
      <c r="N28" s="16"/>
      <c r="O28" s="16"/>
      <c r="P28" s="16"/>
      <c r="Q28" s="16"/>
      <c r="R28" s="16"/>
    </row>
    <row r="29" spans="3:18" customFormat="1">
      <c r="C29" s="5">
        <f>IF('Om verktøyet'!$B$43=0,35%,L13)</f>
        <v>0.35</v>
      </c>
      <c r="E29" s="28"/>
      <c r="F29" s="19">
        <v>0</v>
      </c>
      <c r="G29" s="34" t="s">
        <v>13</v>
      </c>
      <c r="H29" s="35" t="str">
        <f>IF($E$28=$J$11,"n/a","Ingen tiltak utover krav i KDP til antikvariske bygg.")</f>
        <v>Ingen tiltak utover krav i KDP til antikvariske bygg.</v>
      </c>
      <c r="I29" s="28"/>
      <c r="J29" s="28"/>
      <c r="K29" s="28"/>
      <c r="L29" s="28"/>
      <c r="M29" s="16"/>
      <c r="N29" s="16"/>
      <c r="O29" s="16"/>
      <c r="P29" s="16"/>
      <c r="Q29" s="16"/>
      <c r="R29" s="16"/>
    </row>
    <row r="30" spans="3:18" customFormat="1">
      <c r="E30" s="28"/>
      <c r="F30" s="20">
        <v>1</v>
      </c>
      <c r="G30" s="34" t="s">
        <v>13</v>
      </c>
      <c r="H30" s="35" t="str">
        <f>IF($E$28=$J$11,"n/a","Ombrukskartlegging utført for eksisterende bygg.")</f>
        <v>Ombrukskartlegging utført for eksisterende bygg.</v>
      </c>
      <c r="I30" s="28"/>
      <c r="J30" s="28"/>
      <c r="K30" s="28"/>
      <c r="L30" s="28"/>
      <c r="M30" s="16"/>
      <c r="N30" s="16"/>
      <c r="O30" s="16"/>
      <c r="P30" s="16"/>
      <c r="Q30" s="16"/>
      <c r="R30" s="16"/>
    </row>
    <row r="31" spans="3:18" customFormat="1">
      <c r="E31" s="28"/>
      <c r="F31" s="21">
        <v>2</v>
      </c>
      <c r="G31" s="34" t="s">
        <v>13</v>
      </c>
      <c r="H31" s="35" t="str">
        <f>IF($E$28=$J$11,"n/a","Minst 10% av materialene (målt i vekt) er ombrukte.")</f>
        <v>Minst 10% av materialene (målt i vekt) er ombrukte.</v>
      </c>
      <c r="I31" s="28"/>
      <c r="J31" s="28"/>
      <c r="K31" s="28"/>
      <c r="L31" s="28"/>
      <c r="M31" s="16"/>
      <c r="N31" s="16"/>
      <c r="O31" s="16"/>
      <c r="P31" s="16"/>
      <c r="Q31" s="16"/>
      <c r="R31" s="16"/>
    </row>
    <row r="32" spans="3:18" customFormat="1">
      <c r="E32" s="28"/>
      <c r="F32" s="22">
        <v>3</v>
      </c>
      <c r="G32" s="34" t="s">
        <v>13</v>
      </c>
      <c r="H32" s="35" t="str">
        <f>IF($E$28=$J$11,"n/a","30% av materialene (målt i vekt) er ombrukte.")</f>
        <v>30% av materialene (målt i vekt) er ombrukte.</v>
      </c>
      <c r="I32" s="28"/>
      <c r="J32" s="28"/>
      <c r="K32" s="28"/>
      <c r="L32" s="28"/>
      <c r="M32" s="16"/>
      <c r="N32" s="16"/>
      <c r="O32" s="16"/>
      <c r="P32" s="16"/>
      <c r="Q32" s="16"/>
      <c r="R32" s="16"/>
    </row>
    <row r="33" spans="3:18" customFormat="1">
      <c r="C33" s="16"/>
      <c r="E33" s="28"/>
      <c r="F33" s="23">
        <v>4</v>
      </c>
      <c r="G33" s="34" t="s">
        <v>13</v>
      </c>
      <c r="H33" s="35" t="str">
        <f>IF($E$28=$J$11,"n/a","&gt; 50% av materialene (målt i vekt) er ombrukte.")</f>
        <v>&gt; 50% av materialene (målt i vekt) er ombrukte.</v>
      </c>
      <c r="I33" s="28"/>
      <c r="J33" s="28"/>
      <c r="K33" s="28"/>
      <c r="L33" s="28"/>
      <c r="M33" s="16"/>
      <c r="N33" s="16"/>
      <c r="O33" s="16"/>
      <c r="P33" s="16"/>
      <c r="Q33" s="16"/>
      <c r="R33" s="16"/>
    </row>
    <row r="34" spans="3:18" customFormat="1" ht="15">
      <c r="D34" s="93"/>
      <c r="E34" s="31" t="s">
        <v>149</v>
      </c>
      <c r="F34" s="16"/>
      <c r="G34" s="32"/>
      <c r="H34" s="16"/>
      <c r="I34" s="16"/>
      <c r="J34" s="16"/>
      <c r="K34" s="50"/>
      <c r="L34" s="50"/>
      <c r="M34" s="50"/>
      <c r="N34" s="36"/>
      <c r="O34" s="94"/>
      <c r="P34" s="95"/>
      <c r="Q34" s="28"/>
      <c r="R34" s="28"/>
    </row>
    <row r="35" spans="3:18">
      <c r="E35" s="28"/>
      <c r="G35" s="28"/>
      <c r="H35" s="28"/>
      <c r="I35" s="28"/>
      <c r="J35" s="28"/>
    </row>
    <row r="36" spans="3:18" ht="15">
      <c r="C36" s="86"/>
      <c r="E36" s="32" t="s">
        <v>150</v>
      </c>
      <c r="G36" s="28"/>
      <c r="H36" s="28"/>
      <c r="I36" s="28"/>
      <c r="J36" s="28"/>
    </row>
    <row r="37" spans="3:18">
      <c r="C37" s="5">
        <f>IF('Om verktøyet'!$B$43=0,5%,M13)</f>
        <v>0.05</v>
      </c>
      <c r="E37" s="28" t="s">
        <v>151</v>
      </c>
      <c r="G37" s="28"/>
      <c r="H37" s="28"/>
      <c r="I37" s="28"/>
      <c r="J37" s="28"/>
    </row>
    <row r="38" spans="3:18">
      <c r="C38" s="17"/>
      <c r="E38" s="28"/>
      <c r="F38" s="19">
        <v>0</v>
      </c>
      <c r="G38" s="34" t="s">
        <v>13</v>
      </c>
      <c r="H38" s="31" t="s">
        <v>152</v>
      </c>
      <c r="I38" s="50"/>
      <c r="J38" s="28"/>
    </row>
    <row r="39" spans="3:18">
      <c r="E39" s="28"/>
      <c r="F39" s="20">
        <v>1</v>
      </c>
      <c r="G39" s="34" t="s">
        <v>13</v>
      </c>
      <c r="H39" s="31" t="s">
        <v>153</v>
      </c>
      <c r="I39" s="50"/>
      <c r="J39" s="28"/>
    </row>
    <row r="40" spans="3:18">
      <c r="E40" s="28"/>
      <c r="F40" s="21">
        <v>2</v>
      </c>
      <c r="G40" s="34" t="s">
        <v>13</v>
      </c>
      <c r="H40" s="31" t="s">
        <v>154</v>
      </c>
      <c r="I40" s="50"/>
      <c r="J40" s="28"/>
    </row>
    <row r="41" spans="3:18">
      <c r="E41" s="28"/>
      <c r="F41" s="22">
        <v>3</v>
      </c>
      <c r="G41" s="34" t="s">
        <v>13</v>
      </c>
      <c r="H41" s="31" t="s">
        <v>155</v>
      </c>
      <c r="I41" s="50"/>
      <c r="J41" s="28"/>
    </row>
    <row r="42" spans="3:18">
      <c r="E42" s="28"/>
      <c r="F42" s="23">
        <v>4</v>
      </c>
      <c r="G42" s="34" t="s">
        <v>13</v>
      </c>
      <c r="H42" s="31" t="s">
        <v>156</v>
      </c>
      <c r="I42" s="50"/>
      <c r="J42" s="28"/>
    </row>
    <row r="43" spans="3:18">
      <c r="E43" s="28"/>
      <c r="G43" s="28"/>
      <c r="H43" s="50"/>
      <c r="I43" s="50"/>
      <c r="J43" s="28"/>
    </row>
    <row r="44" spans="3:18" ht="15">
      <c r="C44" s="86"/>
      <c r="E44" s="32" t="s">
        <v>157</v>
      </c>
      <c r="G44" s="28"/>
      <c r="H44" s="28"/>
      <c r="I44" s="28"/>
      <c r="J44" s="28"/>
    </row>
    <row r="45" spans="3:18">
      <c r="C45" s="5">
        <f>IF('Om verktøyet'!$B$43=0,5%,N13)</f>
        <v>0.05</v>
      </c>
      <c r="E45" s="28" t="s">
        <v>158</v>
      </c>
      <c r="G45" s="28"/>
      <c r="H45" s="28"/>
      <c r="I45" s="28"/>
      <c r="J45" s="28"/>
    </row>
    <row r="46" spans="3:18">
      <c r="C46" s="17"/>
      <c r="E46" s="28"/>
      <c r="F46" s="19">
        <v>0</v>
      </c>
      <c r="G46" s="34" t="s">
        <v>13</v>
      </c>
      <c r="H46" s="31" t="s">
        <v>152</v>
      </c>
      <c r="I46" s="28"/>
      <c r="J46" s="28"/>
    </row>
    <row r="47" spans="3:18">
      <c r="E47" s="28"/>
      <c r="F47" s="20">
        <v>1</v>
      </c>
      <c r="G47" s="34" t="s">
        <v>13</v>
      </c>
      <c r="H47" s="31" t="s">
        <v>159</v>
      </c>
      <c r="I47" s="28"/>
      <c r="J47" s="28"/>
    </row>
    <row r="48" spans="3:18">
      <c r="E48" s="28"/>
      <c r="F48" s="21">
        <v>2</v>
      </c>
      <c r="G48" s="34" t="s">
        <v>13</v>
      </c>
      <c r="H48" s="31" t="s">
        <v>160</v>
      </c>
      <c r="I48" s="28"/>
      <c r="J48" s="28"/>
    </row>
    <row r="49" spans="3:10">
      <c r="E49" s="28"/>
      <c r="F49" s="22">
        <v>3</v>
      </c>
      <c r="G49" s="34" t="s">
        <v>13</v>
      </c>
      <c r="H49" s="31" t="s">
        <v>161</v>
      </c>
      <c r="I49" s="28"/>
      <c r="J49" s="28"/>
    </row>
    <row r="50" spans="3:10">
      <c r="E50" s="28"/>
      <c r="F50" s="23">
        <v>4</v>
      </c>
      <c r="G50" s="34" t="s">
        <v>13</v>
      </c>
      <c r="H50" s="31" t="s">
        <v>162</v>
      </c>
      <c r="I50" s="28"/>
      <c r="J50" s="50"/>
    </row>
    <row r="51" spans="3:10">
      <c r="E51" s="28"/>
      <c r="G51" s="28"/>
      <c r="H51" s="28"/>
      <c r="I51" s="28"/>
      <c r="J51" s="28"/>
    </row>
    <row r="52" spans="3:10" ht="15">
      <c r="C52" s="86"/>
      <c r="E52" s="32" t="s">
        <v>163</v>
      </c>
      <c r="G52" s="28"/>
      <c r="H52" s="28"/>
      <c r="I52" s="28"/>
      <c r="J52" s="28"/>
    </row>
    <row r="53" spans="3:10">
      <c r="C53" s="5">
        <f>IF('Om verktøyet'!$B$43=0,10%,O13)</f>
        <v>0.1</v>
      </c>
      <c r="E53" s="28" t="s">
        <v>164</v>
      </c>
      <c r="G53" s="28"/>
      <c r="H53" s="28"/>
      <c r="I53" s="28"/>
      <c r="J53" s="28"/>
    </row>
    <row r="54" spans="3:10">
      <c r="C54" s="17"/>
      <c r="E54" s="28"/>
      <c r="F54" s="19">
        <v>0</v>
      </c>
      <c r="G54" s="34" t="s">
        <v>13</v>
      </c>
      <c r="H54" s="31" t="s">
        <v>165</v>
      </c>
      <c r="I54" s="28"/>
      <c r="J54" s="28"/>
    </row>
    <row r="55" spans="3:10">
      <c r="E55" s="28"/>
      <c r="F55" s="20">
        <v>1</v>
      </c>
      <c r="G55" s="34" t="s">
        <v>13</v>
      </c>
      <c r="H55" s="49" t="s">
        <v>166</v>
      </c>
      <c r="I55" s="28"/>
      <c r="J55" s="28"/>
    </row>
    <row r="56" spans="3:10">
      <c r="E56" s="28"/>
      <c r="F56" s="21">
        <v>2</v>
      </c>
      <c r="G56" s="34" t="s">
        <v>13</v>
      </c>
      <c r="H56" s="31" t="s">
        <v>167</v>
      </c>
      <c r="I56" s="28"/>
      <c r="J56" s="28"/>
    </row>
    <row r="57" spans="3:10">
      <c r="E57" s="28"/>
      <c r="F57" s="22">
        <v>3</v>
      </c>
      <c r="G57" s="34" t="s">
        <v>13</v>
      </c>
      <c r="H57" s="31" t="s">
        <v>168</v>
      </c>
      <c r="I57" s="28"/>
      <c r="J57" s="28"/>
    </row>
    <row r="58" spans="3:10">
      <c r="E58" s="28"/>
      <c r="F58" s="23">
        <v>4</v>
      </c>
      <c r="G58" s="34" t="s">
        <v>13</v>
      </c>
      <c r="H58" s="31" t="s">
        <v>169</v>
      </c>
      <c r="I58" s="28"/>
      <c r="J58" s="28"/>
    </row>
    <row r="59" spans="3:10">
      <c r="E59" s="28"/>
      <c r="G59" s="28"/>
      <c r="H59" s="31"/>
      <c r="I59" s="28"/>
      <c r="J59" s="28"/>
    </row>
    <row r="60" spans="3:10" ht="15">
      <c r="C60" s="86"/>
      <c r="E60" s="32" t="s">
        <v>170</v>
      </c>
      <c r="G60" s="28"/>
      <c r="H60" s="28"/>
      <c r="I60" s="28"/>
      <c r="J60" s="28"/>
    </row>
    <row r="61" spans="3:10">
      <c r="C61" s="5">
        <f>IF('Om verktøyet'!$B$43=0,10%,P13)</f>
        <v>0.1</v>
      </c>
      <c r="E61" s="28" t="s">
        <v>171</v>
      </c>
      <c r="G61" s="28"/>
      <c r="H61" s="28"/>
      <c r="I61" s="28"/>
      <c r="J61" s="28"/>
    </row>
    <row r="62" spans="3:10">
      <c r="F62" s="19">
        <v>0</v>
      </c>
      <c r="G62" s="34" t="s">
        <v>13</v>
      </c>
      <c r="H62" s="31" t="s">
        <v>49</v>
      </c>
      <c r="I62" s="28"/>
      <c r="J62" s="28"/>
    </row>
    <row r="63" spans="3:10">
      <c r="F63" s="20">
        <v>1</v>
      </c>
      <c r="G63" s="34" t="s">
        <v>13</v>
      </c>
      <c r="H63" s="31" t="s">
        <v>172</v>
      </c>
      <c r="I63" s="28"/>
      <c r="J63" s="28"/>
    </row>
    <row r="64" spans="3:10">
      <c r="F64" s="21">
        <v>2</v>
      </c>
      <c r="G64" s="34" t="s">
        <v>13</v>
      </c>
      <c r="H64" s="31" t="s">
        <v>173</v>
      </c>
      <c r="I64" s="28"/>
      <c r="J64" s="28"/>
    </row>
    <row r="65" spans="6:10">
      <c r="F65" s="22">
        <v>3</v>
      </c>
      <c r="G65" s="34" t="s">
        <v>13</v>
      </c>
      <c r="H65" s="31" t="s">
        <v>174</v>
      </c>
      <c r="I65" s="28"/>
      <c r="J65" s="28"/>
    </row>
    <row r="66" spans="6:10">
      <c r="F66" s="23">
        <v>4</v>
      </c>
      <c r="G66" s="34" t="s">
        <v>13</v>
      </c>
      <c r="H66" s="31" t="s">
        <v>175</v>
      </c>
      <c r="I66" s="28"/>
      <c r="J66" s="28"/>
    </row>
  </sheetData>
  <sheetProtection sheet="1" objects="1" scenarios="1" selectLockedCells="1"/>
  <mergeCells count="1">
    <mergeCell ref="G5:I6"/>
  </mergeCells>
  <phoneticPr fontId="25" type="noConversion"/>
  <conditionalFormatting sqref="G5">
    <cfRule type="colorScale" priority="94">
      <colorScale>
        <cfvo type="num" val="0"/>
        <cfvo type="num" val="2"/>
        <cfvo type="num" val="4"/>
        <color rgb="FFFF0000"/>
        <color theme="8" tint="0.39997558519241921"/>
        <color theme="7"/>
      </colorScale>
    </cfRule>
  </conditionalFormatting>
  <conditionalFormatting sqref="C28">
    <cfRule type="containsBlanks" dxfId="37" priority="83" stopIfTrue="1">
      <formula>LEN(TRIM(C28))=0</formula>
    </cfRule>
    <cfRule type="cellIs" dxfId="36" priority="84" operator="equal">
      <formula>4</formula>
    </cfRule>
    <cfRule type="cellIs" dxfId="35" priority="85" operator="equal">
      <formula>3</formula>
    </cfRule>
    <cfRule type="cellIs" dxfId="34" priority="86" operator="equal">
      <formula>2</formula>
    </cfRule>
    <cfRule type="cellIs" dxfId="33" priority="87" operator="equal">
      <formula>1</formula>
    </cfRule>
    <cfRule type="cellIs" dxfId="32" priority="95" operator="equal">
      <formula>0</formula>
    </cfRule>
  </conditionalFormatting>
  <conditionalFormatting sqref="C17">
    <cfRule type="containsBlanks" dxfId="31" priority="46" stopIfTrue="1">
      <formula>LEN(TRIM(C17))=0</formula>
    </cfRule>
    <cfRule type="cellIs" dxfId="30" priority="47" operator="equal">
      <formula>4</formula>
    </cfRule>
    <cfRule type="cellIs" dxfId="29" priority="48" operator="equal">
      <formula>3</formula>
    </cfRule>
    <cfRule type="cellIs" dxfId="28" priority="49" operator="equal">
      <formula>2</formula>
    </cfRule>
    <cfRule type="cellIs" dxfId="27" priority="50" operator="equal">
      <formula>1</formula>
    </cfRule>
    <cfRule type="cellIs" dxfId="26" priority="51" operator="equal">
      <formula>0</formula>
    </cfRule>
  </conditionalFormatting>
  <conditionalFormatting sqref="C60">
    <cfRule type="containsBlanks" dxfId="25" priority="10" stopIfTrue="1">
      <formula>LEN(TRIM(C60))=0</formula>
    </cfRule>
    <cfRule type="cellIs" dxfId="24" priority="11" operator="equal">
      <formula>4</formula>
    </cfRule>
    <cfRule type="cellIs" dxfId="23" priority="12" operator="equal">
      <formula>3</formula>
    </cfRule>
    <cfRule type="cellIs" dxfId="22" priority="13" operator="equal">
      <formula>2</formula>
    </cfRule>
    <cfRule type="cellIs" dxfId="21" priority="14" operator="equal">
      <formula>1</formula>
    </cfRule>
    <cfRule type="cellIs" dxfId="20" priority="15" operator="equal">
      <formula>0</formula>
    </cfRule>
  </conditionalFormatting>
  <conditionalFormatting sqref="C36">
    <cfRule type="containsBlanks" dxfId="19" priority="34" stopIfTrue="1">
      <formula>LEN(TRIM(C36))=0</formula>
    </cfRule>
    <cfRule type="cellIs" dxfId="18" priority="35" operator="equal">
      <formula>4</formula>
    </cfRule>
    <cfRule type="cellIs" dxfId="17" priority="36" operator="equal">
      <formula>3</formula>
    </cfRule>
    <cfRule type="cellIs" dxfId="16" priority="37" operator="equal">
      <formula>2</formula>
    </cfRule>
    <cfRule type="cellIs" dxfId="15" priority="38" operator="equal">
      <formula>1</formula>
    </cfRule>
    <cfRule type="cellIs" dxfId="14" priority="39" operator="equal">
      <formula>0</formula>
    </cfRule>
  </conditionalFormatting>
  <conditionalFormatting sqref="C44">
    <cfRule type="containsBlanks" dxfId="13" priority="28" stopIfTrue="1">
      <formula>LEN(TRIM(C44))=0</formula>
    </cfRule>
    <cfRule type="cellIs" dxfId="12" priority="29" operator="equal">
      <formula>4</formula>
    </cfRule>
    <cfRule type="cellIs" dxfId="11" priority="30" operator="equal">
      <formula>3</formula>
    </cfRule>
    <cfRule type="cellIs" dxfId="10" priority="31" operator="equal">
      <formula>2</formula>
    </cfRule>
    <cfRule type="cellIs" dxfId="9" priority="32" operator="equal">
      <formula>1</formula>
    </cfRule>
    <cfRule type="cellIs" dxfId="8" priority="33" operator="equal">
      <formula>0</formula>
    </cfRule>
  </conditionalFormatting>
  <conditionalFormatting sqref="C52">
    <cfRule type="containsBlanks" dxfId="7" priority="22" stopIfTrue="1">
      <formula>LEN(TRIM(C52))=0</formula>
    </cfRule>
    <cfRule type="cellIs" dxfId="6" priority="23" operator="equal">
      <formula>4</formula>
    </cfRule>
    <cfRule type="cellIs" dxfId="5" priority="24" operator="equal">
      <formula>3</formula>
    </cfRule>
    <cfRule type="cellIs" dxfId="4" priority="25" operator="equal">
      <formula>2</formula>
    </cfRule>
    <cfRule type="cellIs" dxfId="3" priority="26" operator="equal">
      <formula>1</formula>
    </cfRule>
    <cfRule type="cellIs" dxfId="2" priority="27" operator="equal">
      <formula>0</formula>
    </cfRule>
  </conditionalFormatting>
  <dataValidations count="2">
    <dataValidation type="list" allowBlank="1" showInputMessage="1" showErrorMessage="1" sqref="C17 C36 C52 C28 C44 C60">
      <formula1>$F$20:$F$24</formula1>
    </dataValidation>
    <dataValidation type="list" showInputMessage="1" showErrorMessage="1" promptTitle="Velg bygningstype" sqref="E28">
      <formula1>J11:J12</formula1>
    </dataValidation>
  </dataValidations>
  <hyperlinks>
    <hyperlink ref="E19" r:id="rId1"/>
  </hyperlinks>
  <pageMargins left="0.7" right="0.7" top="0.75" bottom="0.75" header="0.3" footer="0.3"/>
  <pageSetup paperSize="9" orientation="portrait" verticalDpi="0" r:id="rId2"/>
  <ignoredErrors>
    <ignoredError sqref="K12:K13 L13 M13 N13 O13 P13 Q11:Q13 K11 L12:P12 L11:M11 P11" evalError="1"/>
    <ignoredError sqref="N11:O11" evalError="1" formula="1"/>
  </ignoredErrors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268E88E-A6E8-44FA-9EFC-97ED5A7DD9EA}">
            <xm:f>('Om verktøyet'!$B$25+'Om verktøyet'!$B$26)=0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theme="0" tint="-0.24994659260841701"/>
                </left>
                <right style="thin">
                  <color theme="0" tint="-0.24994659260841701"/>
                </right>
                <top style="thin">
                  <color theme="0" tint="-0.24994659260841701"/>
                </top>
                <bottom style="thin">
                  <color theme="0" tint="-0.24994659260841701"/>
                </bottom>
                <vertical/>
                <horizontal/>
              </border>
            </x14:dxf>
          </x14:cfRule>
          <xm:sqref>C28</xm:sqref>
        </x14:conditionalFormatting>
        <x14:conditionalFormatting xmlns:xm="http://schemas.microsoft.com/office/excel/2006/main">
          <x14:cfRule type="expression" priority="2" stopIfTrue="1" id="{87E94F08-E29D-4D5B-97F9-63294A429BD5}">
            <xm:f>'Om verktøyet'!$J$25=0</xm:f>
            <x14:dxf>
              <font>
                <color theme="0" tint="-0.34998626667073579"/>
              </font>
            </x14:dxf>
          </x14:cfRule>
          <xm:sqref>C26:L33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Y74"/>
  <sheetViews>
    <sheetView showGridLines="0" zoomScaleNormal="100" workbookViewId="0">
      <selection activeCell="X38" sqref="X38"/>
    </sheetView>
  </sheetViews>
  <sheetFormatPr baseColWidth="10" defaultColWidth="8.875" defaultRowHeight="14.25"/>
  <cols>
    <col min="3" max="3" width="10.75" customWidth="1"/>
    <col min="4" max="4" width="8.875" customWidth="1"/>
    <col min="5" max="5" width="29.625" customWidth="1"/>
    <col min="6" max="6" width="6.5" customWidth="1"/>
    <col min="8" max="8" width="34.625" customWidth="1"/>
    <col min="9" max="9" width="28.75" customWidth="1"/>
    <col min="10" max="10" width="6.5" customWidth="1"/>
    <col min="11" max="11" width="11.25" customWidth="1"/>
    <col min="13" max="13" width="30.5" customWidth="1"/>
    <col min="14" max="14" width="6.5" customWidth="1"/>
    <col min="15" max="15" width="5.625" customWidth="1"/>
    <col min="17" max="17" width="31.375" customWidth="1"/>
    <col min="18" max="18" width="6.5" customWidth="1"/>
  </cols>
  <sheetData>
    <row r="3" spans="2:25" ht="42">
      <c r="B3" s="51" t="s">
        <v>176</v>
      </c>
    </row>
    <row r="8" spans="2:25" ht="37.15" customHeight="1">
      <c r="L8" s="24"/>
      <c r="M8" s="25" t="str">
        <f>Mobilitet!G3</f>
        <v>Mobilitet</v>
      </c>
      <c r="N8" s="7"/>
      <c r="P8" s="24"/>
      <c r="Q8" s="25" t="str">
        <f>Arealbruk!G3</f>
        <v>Arealbruk</v>
      </c>
      <c r="R8" s="7"/>
    </row>
    <row r="9" spans="2:25">
      <c r="L9" s="13"/>
      <c r="M9" s="135">
        <f>Mobilitet!G5</f>
        <v>0</v>
      </c>
      <c r="N9" s="12"/>
      <c r="P9" s="13"/>
      <c r="Q9" s="135">
        <f>Arealbruk!G5</f>
        <v>0</v>
      </c>
      <c r="R9" s="12"/>
    </row>
    <row r="10" spans="2:25">
      <c r="L10" s="13"/>
      <c r="M10" s="136"/>
      <c r="N10" s="12"/>
      <c r="P10" s="13"/>
      <c r="Q10" s="136"/>
      <c r="R10" s="12"/>
      <c r="W10" s="42"/>
      <c r="X10" s="42"/>
      <c r="Y10" s="42"/>
    </row>
    <row r="11" spans="2:25">
      <c r="B11" s="41"/>
      <c r="L11" s="13"/>
      <c r="M11" s="26">
        <v>0.25</v>
      </c>
      <c r="N11" s="12"/>
      <c r="P11" s="13"/>
      <c r="Q11" s="26">
        <v>0.15</v>
      </c>
      <c r="R11" s="12"/>
      <c r="W11" s="47">
        <v>4.5</v>
      </c>
      <c r="X11" s="48" t="s">
        <v>8</v>
      </c>
      <c r="Y11" s="48"/>
    </row>
    <row r="12" spans="2:25">
      <c r="L12" s="27">
        <f>Mobilitet!C17</f>
        <v>0</v>
      </c>
      <c r="M12" s="2" t="str">
        <f>Mobilitet!E17</f>
        <v>Bilrestriktive tiltak</v>
      </c>
      <c r="N12" s="40">
        <f>Mobilitet!C18</f>
        <v>0.3</v>
      </c>
      <c r="P12" s="27">
        <f>Arealbruk!C17</f>
        <v>0</v>
      </c>
      <c r="Q12" s="2" t="str">
        <f>Arealbruk!E17</f>
        <v>Grønnstruktur som karbonlager (arealbruksendring)</v>
      </c>
      <c r="R12" s="40">
        <f>Arealbruk!C18</f>
        <v>0.4</v>
      </c>
      <c r="W12" s="47">
        <f>B31</f>
        <v>0</v>
      </c>
      <c r="X12" s="48" t="s">
        <v>9</v>
      </c>
      <c r="Y12" s="48"/>
    </row>
    <row r="13" spans="2:25">
      <c r="L13" s="27">
        <f>Mobilitet!C25</f>
        <v>0</v>
      </c>
      <c r="M13" s="2" t="str">
        <f>Mobilitet!E25</f>
        <v>Gangvennlig utforming</v>
      </c>
      <c r="N13" s="40">
        <f>Mobilitet!C26</f>
        <v>0.15</v>
      </c>
      <c r="P13" s="27">
        <f>Arealbruk!C26</f>
        <v>0</v>
      </c>
      <c r="Q13" s="2" t="str">
        <f>Arealbruk!E26</f>
        <v>Attraktive uteområder</v>
      </c>
      <c r="R13" s="40">
        <f>Arealbruk!C27</f>
        <v>0.25</v>
      </c>
      <c r="W13" s="47">
        <f>W11-B31</f>
        <v>4.5</v>
      </c>
      <c r="X13" s="48" t="s">
        <v>10</v>
      </c>
      <c r="Y13" s="48"/>
    </row>
    <row r="14" spans="2:25">
      <c r="L14" s="27">
        <f>Mobilitet!C33</f>
        <v>0</v>
      </c>
      <c r="M14" s="2" t="str">
        <f>Mobilitet!E33</f>
        <v>Sykkelvennlig utforming</v>
      </c>
      <c r="N14" s="40">
        <f>Mobilitet!C34</f>
        <v>0.15</v>
      </c>
      <c r="P14" s="27">
        <f>Arealbruk!C34</f>
        <v>0</v>
      </c>
      <c r="Q14" s="2" t="str">
        <f>Arealbruk!E34</f>
        <v>Høy befolkningstetthet </v>
      </c>
      <c r="R14" s="40">
        <f>Arealbruk!C35</f>
        <v>0.25</v>
      </c>
      <c r="W14" s="47"/>
      <c r="X14" s="48"/>
      <c r="Y14" s="48"/>
    </row>
    <row r="15" spans="2:25">
      <c r="L15" s="27">
        <f>Mobilitet!C41</f>
        <v>0</v>
      </c>
      <c r="M15" s="2" t="str">
        <f>Mobilitet!E41</f>
        <v>Tilgang til service- og rekreasjonstilbud</v>
      </c>
      <c r="N15" s="40">
        <f>Mobilitet!C42</f>
        <v>0.15</v>
      </c>
      <c r="P15" s="27">
        <f>Arealbruk!C42</f>
        <v>0</v>
      </c>
      <c r="Q15" s="2" t="str">
        <f>Arealbruk!E42</f>
        <v>Innovasjonspoeng: Fellesfunksjoner </v>
      </c>
      <c r="R15" s="40">
        <f>Arealbruk!C43</f>
        <v>0.05</v>
      </c>
      <c r="W15" s="48"/>
      <c r="X15" s="48"/>
      <c r="Y15" s="48"/>
    </row>
    <row r="16" spans="2:25">
      <c r="L16" s="27">
        <f>Mobilitet!C49</f>
        <v>0</v>
      </c>
      <c r="M16" s="2" t="str">
        <f>Mobilitet!E49</f>
        <v>Tilgang til kollektivtransport </v>
      </c>
      <c r="N16" s="40">
        <f>Mobilitet!C50</f>
        <v>0.15</v>
      </c>
      <c r="P16" s="27">
        <f>Arealbruk!C50</f>
        <v>0</v>
      </c>
      <c r="Q16" s="2" t="s">
        <v>177</v>
      </c>
      <c r="R16" s="40">
        <f>Arealbruk!C51</f>
        <v>0.05</v>
      </c>
      <c r="W16" s="6"/>
      <c r="X16" s="6"/>
      <c r="Y16" s="6"/>
    </row>
    <row r="17" spans="2:18">
      <c r="L17" s="27">
        <f>Mobilitet!C57</f>
        <v>0</v>
      </c>
      <c r="M17" s="2" t="str">
        <f>Mobilitet!E57</f>
        <v>Innovasjonspoeng: Mobilitet</v>
      </c>
      <c r="N17" s="40">
        <f>Mobilitet!C58</f>
        <v>0.1</v>
      </c>
      <c r="P17" s="13"/>
      <c r="Q17" s="2"/>
      <c r="R17" s="12"/>
    </row>
    <row r="18" spans="2:18">
      <c r="L18" s="14"/>
      <c r="M18" s="8"/>
      <c r="N18" s="9"/>
      <c r="P18" s="14"/>
      <c r="Q18" s="8"/>
      <c r="R18" s="9"/>
    </row>
    <row r="21" spans="2:18" ht="37.15" customHeight="1">
      <c r="L21" s="24"/>
      <c r="M21" s="25" t="str">
        <f>Energi!G3</f>
        <v>Energi</v>
      </c>
      <c r="N21" s="7"/>
      <c r="P21" s="24"/>
      <c r="Q21" s="25" t="str">
        <f>Materialer!G3</f>
        <v>Materialer</v>
      </c>
      <c r="R21" s="7"/>
    </row>
    <row r="22" spans="2:18">
      <c r="L22" s="13"/>
      <c r="M22" s="135">
        <f>Energi!G5</f>
        <v>0</v>
      </c>
      <c r="N22" s="12"/>
      <c r="P22" s="13"/>
      <c r="Q22" s="135">
        <f>Materialer!G5</f>
        <v>0</v>
      </c>
      <c r="R22" s="12"/>
    </row>
    <row r="23" spans="2:18">
      <c r="L23" s="13"/>
      <c r="M23" s="136"/>
      <c r="N23" s="12"/>
      <c r="P23" s="13"/>
      <c r="Q23" s="136"/>
      <c r="R23" s="12"/>
    </row>
    <row r="24" spans="2:18">
      <c r="L24" s="13"/>
      <c r="M24" s="26">
        <v>0.35</v>
      </c>
      <c r="N24" s="12"/>
      <c r="P24" s="13"/>
      <c r="Q24" s="26">
        <v>0.25</v>
      </c>
      <c r="R24" s="12"/>
    </row>
    <row r="25" spans="2:18">
      <c r="L25" s="27">
        <f>Energi!C20+Energi!C27</f>
        <v>0</v>
      </c>
      <c r="M25" s="2" t="str">
        <f>Energi!E17</f>
        <v>Energieffektive bygg</v>
      </c>
      <c r="N25" s="40">
        <f>Energi!C21+Energi!C28</f>
        <v>0.2</v>
      </c>
      <c r="P25" s="27">
        <f>Materialer!C17</f>
        <v>0</v>
      </c>
      <c r="Q25" s="2" t="str">
        <f>Materialer!E17</f>
        <v>Lavutslipp materialbruk</v>
      </c>
      <c r="R25" s="40">
        <f>Materialer!C18</f>
        <v>0.35</v>
      </c>
    </row>
    <row r="26" spans="2:18">
      <c r="L26" s="27">
        <f>Energi!C34</f>
        <v>0</v>
      </c>
      <c r="M26" s="2" t="str">
        <f>Energi!E34</f>
        <v>Lavutslipp energiforsyning</v>
      </c>
      <c r="N26" s="40">
        <f>Energi!C35</f>
        <v>0.3</v>
      </c>
      <c r="P26" s="27">
        <f>Materialer!C28</f>
        <v>0</v>
      </c>
      <c r="Q26" s="2" t="str">
        <f>Materialer!E26</f>
        <v>Gjenbruk av eksisterende bygg*</v>
      </c>
      <c r="R26" s="40">
        <f>Materialer!C29</f>
        <v>0.35</v>
      </c>
    </row>
    <row r="27" spans="2:18">
      <c r="L27" s="27">
        <f>Energi!C42</f>
        <v>0</v>
      </c>
      <c r="M27" s="2" t="str">
        <f>Energi!E42</f>
        <v>Lokal fornybar energiproduksjon </v>
      </c>
      <c r="N27" s="40">
        <f>Energi!C43</f>
        <v>0.1</v>
      </c>
      <c r="P27" s="27">
        <f>Materialer!C36</f>
        <v>0</v>
      </c>
      <c r="Q27" s="2" t="str">
        <f>Materialer!E36</f>
        <v>Gjenbruk av bygg i fremtiden</v>
      </c>
      <c r="R27" s="40">
        <f>Materialer!C37</f>
        <v>0.05</v>
      </c>
    </row>
    <row r="28" spans="2:18">
      <c r="L28" s="27">
        <f>Energi!C66</f>
        <v>0</v>
      </c>
      <c r="M28" s="2" t="str">
        <f>Energi!E66</f>
        <v>Lavutslipp energibruk i anleggsfasen </v>
      </c>
      <c r="N28" s="40">
        <f>Energi!C67</f>
        <v>0.1</v>
      </c>
      <c r="P28" s="27">
        <f>Materialer!C44</f>
        <v>0</v>
      </c>
      <c r="Q28" s="2" t="str">
        <f>Materialer!E44</f>
        <v>Gjenbruk av materialer i fremtiden</v>
      </c>
      <c r="R28" s="40">
        <f>Materialer!C45</f>
        <v>0.05</v>
      </c>
    </row>
    <row r="29" spans="2:18" ht="15" customHeight="1">
      <c r="B29" s="132" t="s">
        <v>178</v>
      </c>
      <c r="C29" s="132"/>
      <c r="D29" s="132"/>
      <c r="L29" s="27">
        <f>Energi!C50</f>
        <v>0</v>
      </c>
      <c r="M29" s="2" t="str">
        <f>Energi!E50</f>
        <v>Felles infrastruktur for energi  </v>
      </c>
      <c r="N29" s="40">
        <f>Energi!C51</f>
        <v>0.1</v>
      </c>
      <c r="P29" s="27">
        <f>Materialer!C52</f>
        <v>0</v>
      </c>
      <c r="Q29" s="2" t="str">
        <f>Materialer!E52</f>
        <v>Avfalls- og massehåndtering på byggeplass</v>
      </c>
      <c r="R29" s="40">
        <f>Materialer!C53</f>
        <v>0.1</v>
      </c>
    </row>
    <row r="30" spans="2:18" ht="15" customHeight="1">
      <c r="B30" s="133"/>
      <c r="C30" s="133"/>
      <c r="D30" s="133"/>
      <c r="L30" s="27">
        <f>Energi!C58</f>
        <v>0</v>
      </c>
      <c r="M30" s="2" t="str">
        <f>Energi!E58</f>
        <v>Infrastruktur for å redusere effektbehov </v>
      </c>
      <c r="N30" s="40">
        <f>Energi!C59</f>
        <v>0.1</v>
      </c>
      <c r="P30" s="27">
        <f>Materialer!C60</f>
        <v>0</v>
      </c>
      <c r="Q30" s="2" t="str">
        <f>Materialer!E60</f>
        <v>Innovasjonspoeng: Materialer</v>
      </c>
      <c r="R30" s="40">
        <f>Materialer!C61</f>
        <v>0.1</v>
      </c>
    </row>
    <row r="31" spans="2:18" ht="15" customHeight="1">
      <c r="B31" s="120">
        <f>Q9*Q11+M9*M11+M22*M24+Q22*Q24</f>
        <v>0</v>
      </c>
      <c r="C31" s="121"/>
      <c r="D31" s="122"/>
      <c r="L31" s="27">
        <f>Energi!C74</f>
        <v>0</v>
      </c>
      <c r="M31" s="2" t="str">
        <f>Energi!E74</f>
        <v>Innovasjonspoeng: Energi</v>
      </c>
      <c r="N31" s="40">
        <f>Energi!C75</f>
        <v>0.1</v>
      </c>
      <c r="P31" s="27"/>
      <c r="Q31" s="2"/>
      <c r="R31" s="40"/>
    </row>
    <row r="32" spans="2:18" ht="14.25" customHeight="1">
      <c r="B32" s="123"/>
      <c r="C32" s="124"/>
      <c r="D32" s="125"/>
      <c r="L32" s="14"/>
      <c r="M32" s="8"/>
      <c r="N32" s="9"/>
      <c r="P32" s="14"/>
      <c r="Q32" s="8"/>
      <c r="R32" s="9"/>
    </row>
    <row r="34" spans="5:25">
      <c r="E34" s="134"/>
      <c r="I34" s="43"/>
      <c r="J34" s="43"/>
      <c r="K34" s="6"/>
      <c r="L34" s="6"/>
      <c r="M34" s="6"/>
      <c r="N34" s="6"/>
      <c r="O34" s="6"/>
      <c r="P34" s="6"/>
      <c r="Q34" s="6"/>
      <c r="R34" s="43"/>
      <c r="S34" s="43"/>
      <c r="T34" s="43"/>
      <c r="U34" s="43"/>
      <c r="V34" s="43"/>
      <c r="W34" s="43"/>
      <c r="X34" s="43"/>
      <c r="Y34" s="43"/>
    </row>
    <row r="35" spans="5:25" ht="15">
      <c r="E35" s="134"/>
      <c r="I35" s="43"/>
      <c r="J35" s="43"/>
      <c r="K35" s="6"/>
      <c r="L35" s="44" t="s">
        <v>179</v>
      </c>
      <c r="M35" s="44" t="s">
        <v>180</v>
      </c>
      <c r="N35" s="6"/>
      <c r="O35" s="44" t="s">
        <v>181</v>
      </c>
      <c r="P35" s="44" t="s">
        <v>182</v>
      </c>
      <c r="Q35" s="6"/>
      <c r="R35" s="43"/>
      <c r="S35" s="43"/>
      <c r="T35" s="43"/>
      <c r="U35" s="43"/>
      <c r="V35" s="43"/>
      <c r="W35" s="43"/>
      <c r="X35" s="43"/>
      <c r="Y35" s="43"/>
    </row>
    <row r="36" spans="5:25">
      <c r="I36" s="43"/>
      <c r="J36" s="43"/>
      <c r="K36" s="6"/>
      <c r="L36" s="6" t="str">
        <f>Q8</f>
        <v>Arealbruk</v>
      </c>
      <c r="M36" s="6" t="str">
        <f>Q12</f>
        <v>Grønnstruktur som karbonlager (arealbruksendring)</v>
      </c>
      <c r="N36" s="111">
        <f>O36*$Q$11</f>
        <v>0.06</v>
      </c>
      <c r="O36" s="111" cm="1">
        <f t="array" ref="O36:O39">R12:R15</f>
        <v>0.4</v>
      </c>
      <c r="P36" s="112" t="e">
        <f>R12*P12*$Q$11/$Q$9</f>
        <v>#DIV/0!</v>
      </c>
      <c r="Q36" s="6"/>
      <c r="R36" s="43"/>
      <c r="S36" s="43"/>
      <c r="T36" s="43"/>
      <c r="U36" s="43"/>
      <c r="V36" s="43"/>
      <c r="W36" s="43"/>
      <c r="X36" s="43"/>
      <c r="Y36" s="43"/>
    </row>
    <row r="37" spans="5:25">
      <c r="I37" s="28"/>
      <c r="J37" s="28"/>
      <c r="K37" s="6"/>
      <c r="L37" s="6"/>
      <c r="M37" s="6" t="str">
        <f>Q13</f>
        <v>Attraktive uteområder</v>
      </c>
      <c r="N37" s="111">
        <f>O37*$Q$11</f>
        <v>3.7499999999999999E-2</v>
      </c>
      <c r="O37" s="111">
        <v>0.25</v>
      </c>
      <c r="P37" s="112" t="e">
        <f>R13*P13*$Q$11/$Q$9</f>
        <v>#DIV/0!</v>
      </c>
      <c r="Q37" s="6"/>
      <c r="R37" s="43"/>
      <c r="S37" s="43"/>
      <c r="T37" s="43"/>
      <c r="U37" s="43"/>
      <c r="V37" s="43"/>
      <c r="W37" s="43"/>
      <c r="X37" s="43"/>
      <c r="Y37" s="43"/>
    </row>
    <row r="38" spans="5:25">
      <c r="I38" s="28"/>
      <c r="J38" s="28"/>
      <c r="K38" s="6"/>
      <c r="L38" s="6"/>
      <c r="M38" s="6" t="str">
        <f>Q14</f>
        <v>Høy befolkningstetthet </v>
      </c>
      <c r="N38" s="111">
        <f>O38*$Q$11</f>
        <v>3.7499999999999999E-2</v>
      </c>
      <c r="O38" s="111">
        <v>0.25</v>
      </c>
      <c r="P38" s="112" t="e">
        <f>R14*P14*$Q$11/$Q$9</f>
        <v>#DIV/0!</v>
      </c>
      <c r="Q38" s="6"/>
      <c r="R38" s="43"/>
      <c r="S38" s="43"/>
      <c r="T38" s="43"/>
      <c r="U38" s="43"/>
      <c r="V38" s="43"/>
      <c r="W38" s="43"/>
      <c r="X38" s="43"/>
      <c r="Y38" s="43"/>
    </row>
    <row r="39" spans="5:25">
      <c r="I39" s="28"/>
      <c r="J39" s="28"/>
      <c r="K39" s="6"/>
      <c r="L39" s="6"/>
      <c r="M39" s="6" t="str">
        <f>Q15</f>
        <v>Innovasjonspoeng: Fellesfunksjoner </v>
      </c>
      <c r="N39" s="111">
        <f>O39*$Q$11</f>
        <v>7.4999999999999997E-3</v>
      </c>
      <c r="O39" s="111">
        <v>0.05</v>
      </c>
      <c r="P39" s="112" t="e">
        <f>R15*P15*$Q$11/$Q$9</f>
        <v>#DIV/0!</v>
      </c>
      <c r="Q39" s="6"/>
      <c r="R39" s="43"/>
      <c r="S39" s="43"/>
      <c r="T39" s="43"/>
      <c r="U39" s="43"/>
      <c r="V39" s="43"/>
      <c r="W39" s="43"/>
      <c r="X39" s="43"/>
      <c r="Y39" s="43"/>
    </row>
    <row r="40" spans="5:25">
      <c r="I40" s="28"/>
      <c r="J40" s="28"/>
      <c r="K40" s="6"/>
      <c r="L40" s="6"/>
      <c r="M40" s="6" t="str">
        <f>Q16</f>
        <v>Innovasjonspoeng: Beregning av utslipp</v>
      </c>
      <c r="N40" s="111">
        <f>O40*$Q$11</f>
        <v>7.4999999999999997E-3</v>
      </c>
      <c r="O40" s="111">
        <f>R16</f>
        <v>0.05</v>
      </c>
      <c r="P40" s="112" t="e">
        <f>R16*P16*$Q$11/$Q$9</f>
        <v>#DIV/0!</v>
      </c>
      <c r="Q40" s="6"/>
      <c r="R40" s="43"/>
      <c r="S40" s="43"/>
      <c r="T40" s="43"/>
      <c r="U40" s="43"/>
      <c r="V40" s="43"/>
      <c r="W40" s="43"/>
      <c r="X40" s="43"/>
      <c r="Y40" s="43"/>
    </row>
    <row r="41" spans="5:25">
      <c r="I41" s="28"/>
      <c r="J41" s="28"/>
      <c r="K41" s="6"/>
      <c r="L41" s="6" t="str">
        <f>M8</f>
        <v>Mobilitet</v>
      </c>
      <c r="M41" s="6" t="str">
        <f t="shared" ref="M41:M46" si="0">M12</f>
        <v>Bilrestriktive tiltak</v>
      </c>
      <c r="N41" s="111">
        <f t="shared" ref="N41:N46" si="1">N12*$M$11</f>
        <v>7.4999999999999997E-2</v>
      </c>
      <c r="O41" s="111" cm="1">
        <f t="array" ref="O41:O46">N12:N17</f>
        <v>0.3</v>
      </c>
      <c r="P41" s="112" t="e">
        <f t="shared" ref="P41:P46" si="2">N12*L12*$M$11/$M$9</f>
        <v>#DIV/0!</v>
      </c>
      <c r="Q41" s="6"/>
      <c r="R41" s="43"/>
      <c r="S41" s="43"/>
      <c r="T41" s="43"/>
      <c r="U41" s="43"/>
      <c r="V41" s="43"/>
      <c r="W41" s="43"/>
      <c r="X41" s="43"/>
      <c r="Y41" s="43"/>
    </row>
    <row r="42" spans="5:25">
      <c r="I42" s="28"/>
      <c r="J42" s="28"/>
      <c r="K42" s="6"/>
      <c r="L42" s="6"/>
      <c r="M42" s="6" t="str">
        <f t="shared" si="0"/>
        <v>Gangvennlig utforming</v>
      </c>
      <c r="N42" s="111">
        <f t="shared" si="1"/>
        <v>3.7499999999999999E-2</v>
      </c>
      <c r="O42" s="111">
        <v>0.15</v>
      </c>
      <c r="P42" s="112" t="e">
        <f t="shared" si="2"/>
        <v>#DIV/0!</v>
      </c>
      <c r="Q42" s="6"/>
      <c r="R42" s="43"/>
      <c r="S42" s="43"/>
      <c r="T42" s="43"/>
      <c r="U42" s="43"/>
      <c r="V42" s="43"/>
      <c r="W42" s="43"/>
      <c r="X42" s="43"/>
      <c r="Y42" s="43"/>
    </row>
    <row r="43" spans="5:25">
      <c r="I43" s="28"/>
      <c r="J43" s="28"/>
      <c r="K43" s="6"/>
      <c r="L43" s="6"/>
      <c r="M43" s="6" t="str">
        <f t="shared" si="0"/>
        <v>Sykkelvennlig utforming</v>
      </c>
      <c r="N43" s="111">
        <f t="shared" si="1"/>
        <v>3.7499999999999999E-2</v>
      </c>
      <c r="O43" s="111">
        <v>0.15</v>
      </c>
      <c r="P43" s="112" t="e">
        <f t="shared" si="2"/>
        <v>#DIV/0!</v>
      </c>
      <c r="Q43" s="6"/>
      <c r="R43" s="43"/>
      <c r="S43" s="43"/>
      <c r="T43" s="43"/>
      <c r="U43" s="43"/>
      <c r="V43" s="43"/>
      <c r="W43" s="43"/>
      <c r="X43" s="43"/>
      <c r="Y43" s="43"/>
    </row>
    <row r="44" spans="5:25">
      <c r="I44" s="28"/>
      <c r="J44" s="28"/>
      <c r="K44" s="6"/>
      <c r="L44" s="6"/>
      <c r="M44" s="6" t="str">
        <f t="shared" si="0"/>
        <v>Tilgang til service- og rekreasjonstilbud</v>
      </c>
      <c r="N44" s="111">
        <f t="shared" si="1"/>
        <v>3.7499999999999999E-2</v>
      </c>
      <c r="O44" s="111">
        <v>0.15</v>
      </c>
      <c r="P44" s="112" t="e">
        <f t="shared" si="2"/>
        <v>#DIV/0!</v>
      </c>
      <c r="Q44" s="6"/>
      <c r="R44" s="43"/>
      <c r="S44" s="43"/>
      <c r="T44" s="43"/>
      <c r="U44" s="43"/>
      <c r="V44" s="43"/>
      <c r="W44" s="43"/>
      <c r="X44" s="43"/>
      <c r="Y44" s="43"/>
    </row>
    <row r="45" spans="5:25">
      <c r="I45" s="28"/>
      <c r="J45" s="28"/>
      <c r="K45" s="6"/>
      <c r="L45" s="6"/>
      <c r="M45" s="6" t="str">
        <f t="shared" si="0"/>
        <v>Tilgang til kollektivtransport </v>
      </c>
      <c r="N45" s="111">
        <f t="shared" si="1"/>
        <v>3.7499999999999999E-2</v>
      </c>
      <c r="O45" s="111">
        <v>0.15</v>
      </c>
      <c r="P45" s="112" t="e">
        <f t="shared" si="2"/>
        <v>#DIV/0!</v>
      </c>
      <c r="Q45" s="6"/>
      <c r="R45" s="43"/>
      <c r="S45" s="43"/>
      <c r="T45" s="43"/>
      <c r="U45" s="43"/>
      <c r="V45" s="43"/>
      <c r="W45" s="43"/>
      <c r="X45" s="43"/>
      <c r="Y45" s="43"/>
    </row>
    <row r="46" spans="5:25">
      <c r="I46" s="28"/>
      <c r="J46" s="28"/>
      <c r="K46" s="6"/>
      <c r="L46" s="6"/>
      <c r="M46" s="6" t="str">
        <f t="shared" si="0"/>
        <v>Innovasjonspoeng: Mobilitet</v>
      </c>
      <c r="N46" s="111">
        <f t="shared" si="1"/>
        <v>2.5000000000000001E-2</v>
      </c>
      <c r="O46" s="111">
        <v>0.1</v>
      </c>
      <c r="P46" s="112" t="e">
        <f t="shared" si="2"/>
        <v>#DIV/0!</v>
      </c>
      <c r="Q46" s="6"/>
      <c r="R46" s="43"/>
      <c r="S46" s="43"/>
      <c r="T46" s="43"/>
      <c r="U46" s="43"/>
      <c r="V46" s="43"/>
      <c r="W46" s="43"/>
      <c r="X46" s="43"/>
      <c r="Y46" s="43"/>
    </row>
    <row r="47" spans="5:25">
      <c r="I47" s="28"/>
      <c r="J47" s="28"/>
      <c r="K47" s="6"/>
      <c r="L47" s="6" t="str">
        <f>M21</f>
        <v>Energi</v>
      </c>
      <c r="M47" s="6" t="str">
        <f>M25</f>
        <v>Energieffektive bygg</v>
      </c>
      <c r="N47" s="111">
        <f>N25*$M$24</f>
        <v>6.9999999999999993E-2</v>
      </c>
      <c r="O47" s="111" cm="1">
        <f t="array" ref="O47:O53">N25:N31</f>
        <v>0.2</v>
      </c>
      <c r="P47" s="112" t="e">
        <f t="shared" ref="P47:P53" si="3">N25*L25*$M$24/$M$22</f>
        <v>#DIV/0!</v>
      </c>
      <c r="Q47" s="6"/>
      <c r="R47" s="43"/>
      <c r="S47" s="43"/>
      <c r="T47" s="43"/>
      <c r="U47" s="43"/>
      <c r="V47" s="43"/>
      <c r="W47" s="43"/>
      <c r="X47" s="43"/>
      <c r="Y47" s="43"/>
    </row>
    <row r="48" spans="5:25">
      <c r="I48" s="28"/>
      <c r="J48" s="28"/>
      <c r="K48" s="6"/>
      <c r="L48" s="6"/>
      <c r="M48" s="6" t="str">
        <f t="shared" ref="M48:M51" si="4">M26</f>
        <v>Lavutslipp energiforsyning</v>
      </c>
      <c r="N48" s="111">
        <f t="shared" ref="N48:N53" si="5">N26*$M$24</f>
        <v>0.105</v>
      </c>
      <c r="O48" s="111">
        <v>0.3</v>
      </c>
      <c r="P48" s="112" t="e">
        <f t="shared" si="3"/>
        <v>#DIV/0!</v>
      </c>
      <c r="Q48" s="6"/>
      <c r="R48" s="43"/>
      <c r="S48" s="43"/>
      <c r="T48" s="43"/>
      <c r="U48" s="43"/>
      <c r="V48" s="43"/>
      <c r="W48" s="43"/>
      <c r="X48" s="43"/>
      <c r="Y48" s="43"/>
    </row>
    <row r="49" spans="9:25">
      <c r="I49" s="28"/>
      <c r="J49" s="28"/>
      <c r="K49" s="6"/>
      <c r="L49" s="6"/>
      <c r="M49" s="6" t="str">
        <f t="shared" si="4"/>
        <v>Lokal fornybar energiproduksjon </v>
      </c>
      <c r="N49" s="111">
        <f t="shared" si="5"/>
        <v>3.4999999999999996E-2</v>
      </c>
      <c r="O49" s="111">
        <v>0.1</v>
      </c>
      <c r="P49" s="112" t="e">
        <f t="shared" si="3"/>
        <v>#DIV/0!</v>
      </c>
      <c r="Q49" s="6"/>
      <c r="R49" s="43"/>
      <c r="S49" s="43"/>
      <c r="T49" s="43"/>
      <c r="U49" s="43"/>
      <c r="V49" s="43"/>
      <c r="W49" s="43"/>
      <c r="X49" s="43"/>
      <c r="Y49" s="43"/>
    </row>
    <row r="50" spans="9:25">
      <c r="I50" s="28"/>
      <c r="J50" s="28"/>
      <c r="K50" s="6"/>
      <c r="L50" s="6"/>
      <c r="M50" s="6" t="str">
        <f t="shared" si="4"/>
        <v>Lavutslipp energibruk i anleggsfasen </v>
      </c>
      <c r="N50" s="111">
        <f t="shared" si="5"/>
        <v>3.4999999999999996E-2</v>
      </c>
      <c r="O50" s="111">
        <v>0.1</v>
      </c>
      <c r="P50" s="112" t="e">
        <f t="shared" si="3"/>
        <v>#DIV/0!</v>
      </c>
      <c r="Q50" s="6"/>
      <c r="R50" s="43"/>
      <c r="S50" s="43"/>
      <c r="T50" s="43"/>
      <c r="U50" s="43"/>
      <c r="V50" s="43"/>
      <c r="W50" s="43"/>
      <c r="X50" s="43"/>
      <c r="Y50" s="43"/>
    </row>
    <row r="51" spans="9:25">
      <c r="I51" s="28"/>
      <c r="J51" s="28"/>
      <c r="K51" s="6"/>
      <c r="L51" s="6"/>
      <c r="M51" s="6" t="str">
        <f t="shared" si="4"/>
        <v>Felles infrastruktur for energi  </v>
      </c>
      <c r="N51" s="111">
        <f t="shared" si="5"/>
        <v>3.4999999999999996E-2</v>
      </c>
      <c r="O51" s="111">
        <v>0.1</v>
      </c>
      <c r="P51" s="112" t="e">
        <f t="shared" si="3"/>
        <v>#DIV/0!</v>
      </c>
      <c r="Q51" s="6"/>
      <c r="R51" s="43"/>
      <c r="S51" s="43"/>
      <c r="T51" s="43"/>
      <c r="U51" s="43"/>
      <c r="V51" s="43"/>
      <c r="W51" s="43"/>
      <c r="X51" s="43"/>
      <c r="Y51" s="43"/>
    </row>
    <row r="52" spans="9:25">
      <c r="I52" s="28"/>
      <c r="J52" s="28"/>
      <c r="K52" s="6"/>
      <c r="L52" s="6"/>
      <c r="M52" s="6" t="str">
        <f>M30</f>
        <v>Infrastruktur for å redusere effektbehov </v>
      </c>
      <c r="N52" s="111">
        <f t="shared" si="5"/>
        <v>3.4999999999999996E-2</v>
      </c>
      <c r="O52" s="111">
        <v>0.1</v>
      </c>
      <c r="P52" s="112" t="e">
        <f t="shared" si="3"/>
        <v>#DIV/0!</v>
      </c>
      <c r="Q52" s="6"/>
      <c r="R52" s="43"/>
      <c r="S52" s="43"/>
      <c r="T52" s="43"/>
      <c r="U52" s="43"/>
      <c r="V52" s="43"/>
      <c r="W52" s="43"/>
      <c r="X52" s="43"/>
      <c r="Y52" s="43"/>
    </row>
    <row r="53" spans="9:25">
      <c r="I53" s="28"/>
      <c r="J53" s="28"/>
      <c r="K53" s="6"/>
      <c r="L53" s="6"/>
      <c r="M53" s="6" t="str">
        <f>M31</f>
        <v>Innovasjonspoeng: Energi</v>
      </c>
      <c r="N53" s="111">
        <f t="shared" si="5"/>
        <v>3.4999999999999996E-2</v>
      </c>
      <c r="O53" s="111">
        <v>0.1</v>
      </c>
      <c r="P53" s="112" t="e">
        <f t="shared" si="3"/>
        <v>#DIV/0!</v>
      </c>
      <c r="Q53" s="6"/>
      <c r="R53" s="43"/>
      <c r="S53" s="43"/>
      <c r="T53" s="43"/>
      <c r="U53" s="43"/>
      <c r="V53" s="43"/>
      <c r="W53" s="43"/>
      <c r="X53" s="43"/>
      <c r="Y53" s="43"/>
    </row>
    <row r="54" spans="9:25">
      <c r="I54" s="28"/>
      <c r="J54" s="28"/>
      <c r="K54" s="6"/>
      <c r="L54" s="6" t="str">
        <f>Q21</f>
        <v>Materialer</v>
      </c>
      <c r="M54" s="6" t="str">
        <f>Q25</f>
        <v>Lavutslipp materialbruk</v>
      </c>
      <c r="N54" s="111">
        <f>R25*$Q$24</f>
        <v>8.7499999999999994E-2</v>
      </c>
      <c r="O54" s="111" cm="1">
        <f t="array" ref="O54:O59">R25:R30</f>
        <v>0.35</v>
      </c>
      <c r="P54" s="112" t="e">
        <f t="shared" ref="P54:P59" si="6">R25*P25*$Q$24/$Q$22</f>
        <v>#DIV/0!</v>
      </c>
      <c r="Q54" s="6"/>
      <c r="R54" s="43"/>
      <c r="S54" s="43"/>
      <c r="T54" s="43"/>
      <c r="U54" s="43"/>
      <c r="V54" s="43"/>
      <c r="W54" s="43"/>
      <c r="X54" s="43"/>
      <c r="Y54" s="43"/>
    </row>
    <row r="55" spans="9:25">
      <c r="I55" s="28"/>
      <c r="J55" s="28"/>
      <c r="K55" s="6"/>
      <c r="L55" s="6"/>
      <c r="M55" s="6" t="str">
        <f t="shared" ref="M55:M59" si="7">Q26</f>
        <v>Gjenbruk av eksisterende bygg*</v>
      </c>
      <c r="N55" s="111">
        <f t="shared" ref="N55:N59" si="8">R26*$Q$24</f>
        <v>8.7499999999999994E-2</v>
      </c>
      <c r="O55" s="111">
        <v>0.35</v>
      </c>
      <c r="P55" s="112" t="e">
        <f t="shared" si="6"/>
        <v>#DIV/0!</v>
      </c>
      <c r="Q55" s="6"/>
      <c r="R55" s="43"/>
      <c r="S55" s="43"/>
      <c r="T55" s="43"/>
      <c r="U55" s="43"/>
      <c r="V55" s="43"/>
      <c r="W55" s="43"/>
      <c r="X55" s="43"/>
      <c r="Y55" s="43"/>
    </row>
    <row r="56" spans="9:25">
      <c r="I56" s="28"/>
      <c r="J56" s="28"/>
      <c r="K56" s="6"/>
      <c r="L56" s="6"/>
      <c r="M56" s="6" t="str">
        <f t="shared" si="7"/>
        <v>Gjenbruk av bygg i fremtiden</v>
      </c>
      <c r="N56" s="111">
        <f t="shared" si="8"/>
        <v>1.2500000000000001E-2</v>
      </c>
      <c r="O56" s="111">
        <v>0.05</v>
      </c>
      <c r="P56" s="112" t="e">
        <f t="shared" si="6"/>
        <v>#DIV/0!</v>
      </c>
      <c r="Q56" s="6"/>
      <c r="R56" s="43"/>
      <c r="S56" s="43"/>
      <c r="T56" s="43"/>
      <c r="U56" s="43"/>
      <c r="V56" s="43"/>
      <c r="W56" s="43"/>
      <c r="X56" s="43"/>
      <c r="Y56" s="43"/>
    </row>
    <row r="57" spans="9:25">
      <c r="I57" s="28"/>
      <c r="J57" s="28"/>
      <c r="K57" s="6"/>
      <c r="L57" s="6"/>
      <c r="M57" s="6" t="str">
        <f t="shared" si="7"/>
        <v>Gjenbruk av materialer i fremtiden</v>
      </c>
      <c r="N57" s="111">
        <f t="shared" si="8"/>
        <v>1.2500000000000001E-2</v>
      </c>
      <c r="O57" s="111">
        <v>0.05</v>
      </c>
      <c r="P57" s="112" t="e">
        <f t="shared" si="6"/>
        <v>#DIV/0!</v>
      </c>
      <c r="Q57" s="6"/>
      <c r="R57" s="43"/>
      <c r="S57" s="43"/>
      <c r="T57" s="43"/>
      <c r="U57" s="43"/>
      <c r="V57" s="43"/>
      <c r="W57" s="43"/>
      <c r="X57" s="43"/>
      <c r="Y57" s="43"/>
    </row>
    <row r="58" spans="9:25">
      <c r="I58" s="28"/>
      <c r="J58" s="28"/>
      <c r="K58" s="6"/>
      <c r="L58" s="6"/>
      <c r="M58" s="6" t="str">
        <f t="shared" si="7"/>
        <v>Avfalls- og massehåndtering på byggeplass</v>
      </c>
      <c r="N58" s="111">
        <f t="shared" si="8"/>
        <v>2.5000000000000001E-2</v>
      </c>
      <c r="O58" s="111">
        <v>0.1</v>
      </c>
      <c r="P58" s="112" t="e">
        <f t="shared" si="6"/>
        <v>#DIV/0!</v>
      </c>
      <c r="Q58" s="6"/>
      <c r="R58" s="43"/>
      <c r="S58" s="43"/>
      <c r="T58" s="43"/>
      <c r="U58" s="43"/>
      <c r="V58" s="43"/>
      <c r="W58" s="43"/>
      <c r="X58" s="43"/>
      <c r="Y58" s="43"/>
    </row>
    <row r="59" spans="9:25">
      <c r="I59" s="28"/>
      <c r="J59" s="28"/>
      <c r="K59" s="6"/>
      <c r="L59" s="6"/>
      <c r="M59" s="6" t="str">
        <f t="shared" si="7"/>
        <v>Innovasjonspoeng: Materialer</v>
      </c>
      <c r="N59" s="111">
        <f t="shared" si="8"/>
        <v>2.5000000000000001E-2</v>
      </c>
      <c r="O59" s="111">
        <v>0.1</v>
      </c>
      <c r="P59" s="112" t="e">
        <f t="shared" si="6"/>
        <v>#DIV/0!</v>
      </c>
      <c r="Q59" s="6"/>
      <c r="R59" s="43"/>
      <c r="S59" s="43"/>
      <c r="T59" s="43"/>
      <c r="U59" s="43"/>
      <c r="V59" s="43"/>
      <c r="W59" s="43"/>
      <c r="X59" s="43"/>
      <c r="Y59" s="43"/>
    </row>
    <row r="60" spans="9:25">
      <c r="I60" s="28"/>
      <c r="J60" s="28"/>
      <c r="K60" s="6"/>
      <c r="L60" s="6"/>
      <c r="M60" s="6"/>
      <c r="N60" s="6"/>
      <c r="O60" s="6"/>
      <c r="P60" s="6"/>
      <c r="Q60" s="6"/>
      <c r="R60" s="43"/>
      <c r="S60" s="43"/>
      <c r="T60" s="43"/>
      <c r="U60" s="43"/>
      <c r="V60" s="43"/>
      <c r="W60" s="43"/>
      <c r="X60" s="43"/>
      <c r="Y60" s="43"/>
    </row>
    <row r="61" spans="9:25">
      <c r="I61" s="28"/>
      <c r="J61" s="28"/>
      <c r="K61" s="6"/>
      <c r="L61" s="6"/>
      <c r="M61" s="6"/>
      <c r="N61" s="6"/>
      <c r="O61" s="6"/>
      <c r="P61" s="6"/>
      <c r="Q61" s="6"/>
      <c r="R61" s="43"/>
      <c r="S61" s="43"/>
      <c r="T61" s="43"/>
      <c r="U61" s="43"/>
      <c r="V61" s="43"/>
      <c r="W61" s="43"/>
      <c r="X61" s="43"/>
      <c r="Y61" s="43"/>
    </row>
    <row r="62" spans="9:25">
      <c r="I62" s="28"/>
      <c r="J62" s="28"/>
      <c r="K62" s="6"/>
      <c r="L62" s="6"/>
      <c r="M62" s="6"/>
      <c r="N62" s="6"/>
      <c r="O62" s="6"/>
      <c r="P62" s="6"/>
      <c r="Q62" s="6"/>
      <c r="R62" s="43"/>
      <c r="S62" s="43"/>
      <c r="T62" s="43"/>
      <c r="U62" s="43"/>
      <c r="V62" s="43"/>
      <c r="W62" s="43"/>
      <c r="X62" s="43"/>
      <c r="Y62" s="43"/>
    </row>
    <row r="63" spans="9:25">
      <c r="I63" s="28"/>
      <c r="J63" s="28"/>
      <c r="K63" s="6"/>
      <c r="L63" s="6"/>
      <c r="M63" s="6"/>
      <c r="N63" s="6"/>
      <c r="O63" s="6"/>
      <c r="P63" s="6"/>
      <c r="Q63" s="6"/>
      <c r="R63" s="43"/>
      <c r="S63" s="43"/>
      <c r="T63" s="43"/>
      <c r="U63" s="43"/>
      <c r="V63" s="43"/>
      <c r="W63" s="43"/>
      <c r="X63" s="43"/>
      <c r="Y63" s="43"/>
    </row>
    <row r="64" spans="9:25">
      <c r="I64" s="28"/>
      <c r="J64" s="28"/>
      <c r="K64" s="6"/>
      <c r="L64" s="6"/>
      <c r="M64" s="6"/>
      <c r="N64" s="6"/>
      <c r="O64" s="6"/>
      <c r="P64" s="6"/>
      <c r="Q64" s="6"/>
      <c r="R64" s="43"/>
      <c r="S64" s="43"/>
      <c r="T64" s="43"/>
      <c r="U64" s="43"/>
      <c r="V64" s="43"/>
      <c r="W64" s="43"/>
      <c r="X64" s="43"/>
      <c r="Y64" s="43"/>
    </row>
    <row r="65" spans="9:25">
      <c r="I65" s="28"/>
      <c r="J65" s="28"/>
      <c r="K65" s="6"/>
      <c r="L65" s="6"/>
      <c r="M65" s="6"/>
      <c r="N65" s="6"/>
      <c r="O65" s="6"/>
      <c r="P65" s="6"/>
      <c r="Q65" s="6"/>
      <c r="R65" s="43"/>
      <c r="S65" s="43"/>
      <c r="T65" s="43"/>
      <c r="U65" s="43"/>
      <c r="V65" s="43"/>
      <c r="W65" s="43"/>
      <c r="X65" s="43"/>
      <c r="Y65" s="43"/>
    </row>
    <row r="66" spans="9:25">
      <c r="I66" s="28"/>
      <c r="J66" s="28"/>
      <c r="K66" s="28"/>
      <c r="L66" s="28"/>
      <c r="M66" s="28"/>
      <c r="N66" s="28"/>
      <c r="O66" s="28"/>
      <c r="P66" s="28"/>
      <c r="Q66" s="28"/>
      <c r="R66" s="43"/>
      <c r="S66" s="43"/>
      <c r="T66" s="43"/>
      <c r="U66" s="43"/>
      <c r="V66" s="43"/>
      <c r="W66" s="43"/>
      <c r="X66" s="43"/>
      <c r="Y66" s="43"/>
    </row>
    <row r="67" spans="9:25">
      <c r="I67" s="28"/>
      <c r="J67" s="28"/>
      <c r="K67" s="28"/>
      <c r="L67" s="28"/>
      <c r="M67" s="28"/>
      <c r="N67" s="28"/>
      <c r="O67" s="28"/>
      <c r="P67" s="28"/>
      <c r="Q67" s="28"/>
      <c r="R67" s="43"/>
      <c r="S67" s="43"/>
      <c r="T67" s="43"/>
      <c r="U67" s="43"/>
      <c r="V67" s="43"/>
      <c r="W67" s="43"/>
      <c r="X67" s="43"/>
      <c r="Y67" s="43"/>
    </row>
    <row r="68" spans="9:25">
      <c r="I68" s="28"/>
      <c r="J68" s="28"/>
      <c r="K68" s="28"/>
      <c r="L68" s="28"/>
      <c r="M68" s="28"/>
      <c r="N68" s="28"/>
      <c r="O68" s="28"/>
      <c r="P68" s="28"/>
      <c r="Q68" s="28"/>
      <c r="R68" s="43"/>
      <c r="S68" s="43"/>
      <c r="T68" s="43"/>
      <c r="U68" s="43"/>
      <c r="V68" s="43"/>
      <c r="W68" s="43"/>
      <c r="X68" s="43"/>
      <c r="Y68" s="43"/>
    </row>
    <row r="69" spans="9:25">
      <c r="I69" s="28"/>
      <c r="J69" s="28"/>
      <c r="K69" s="28"/>
      <c r="L69" s="28"/>
      <c r="M69" s="28"/>
      <c r="N69" s="28"/>
      <c r="O69" s="28"/>
      <c r="P69" s="28"/>
      <c r="Q69" s="28"/>
      <c r="R69" s="43"/>
      <c r="S69" s="43"/>
      <c r="T69" s="43"/>
      <c r="U69" s="43"/>
      <c r="V69" s="43"/>
      <c r="W69" s="43"/>
      <c r="X69" s="43"/>
      <c r="Y69" s="43"/>
    </row>
    <row r="70" spans="9:25">
      <c r="I70" s="28"/>
      <c r="J70" s="28"/>
      <c r="K70" s="28"/>
      <c r="L70" s="28"/>
      <c r="M70" s="28"/>
      <c r="N70" s="28"/>
      <c r="O70" s="28"/>
      <c r="P70" s="28"/>
      <c r="Q70" s="28"/>
      <c r="R70" s="43"/>
      <c r="S70" s="43"/>
      <c r="T70" s="43"/>
      <c r="U70" s="43"/>
      <c r="V70" s="43"/>
      <c r="W70" s="43"/>
      <c r="X70" s="43"/>
      <c r="Y70" s="43"/>
    </row>
    <row r="71" spans="9:25">
      <c r="I71" s="28"/>
      <c r="J71" s="28"/>
      <c r="K71" s="28"/>
      <c r="L71" s="28"/>
      <c r="M71" s="28"/>
      <c r="N71" s="28"/>
      <c r="O71" s="28"/>
      <c r="P71" s="28"/>
      <c r="Q71" s="28"/>
      <c r="R71" s="43"/>
      <c r="S71" s="43"/>
      <c r="T71" s="43"/>
      <c r="U71" s="43"/>
      <c r="V71" s="43"/>
      <c r="W71" s="43"/>
      <c r="X71" s="43"/>
      <c r="Y71" s="43"/>
    </row>
    <row r="72" spans="9:25">
      <c r="I72" s="28"/>
      <c r="J72" s="28"/>
      <c r="K72" s="28"/>
      <c r="L72" s="28"/>
      <c r="M72" s="28"/>
      <c r="N72" s="28"/>
      <c r="O72" s="28"/>
      <c r="P72" s="28"/>
      <c r="Q72" s="28"/>
      <c r="R72" s="43"/>
      <c r="S72" s="43"/>
      <c r="T72" s="43"/>
      <c r="U72" s="43"/>
      <c r="V72" s="43"/>
      <c r="W72" s="43"/>
      <c r="X72" s="43"/>
      <c r="Y72" s="43"/>
    </row>
    <row r="73" spans="9:25"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</row>
    <row r="74" spans="9:25"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</row>
  </sheetData>
  <sheetProtection sheet="1" objects="1" scenarios="1"/>
  <mergeCells count="7">
    <mergeCell ref="B31:D32"/>
    <mergeCell ref="B29:D30"/>
    <mergeCell ref="E34:E35"/>
    <mergeCell ref="Q9:Q10"/>
    <mergeCell ref="M9:M10"/>
    <mergeCell ref="M22:M23"/>
    <mergeCell ref="Q22:Q23"/>
  </mergeCells>
  <conditionalFormatting sqref="Q9 E34 B31">
    <cfRule type="colorScale" priority="15">
      <colorScale>
        <cfvo type="num" val="0"/>
        <cfvo type="num" val="2"/>
        <cfvo type="num" val="4"/>
        <color rgb="FFFF0000"/>
        <color theme="8" tint="0.39997558519241921"/>
        <color theme="7"/>
      </colorScale>
    </cfRule>
  </conditionalFormatting>
  <conditionalFormatting sqref="M9">
    <cfRule type="colorScale" priority="11">
      <colorScale>
        <cfvo type="num" val="0"/>
        <cfvo type="num" val="2"/>
        <cfvo type="num" val="4"/>
        <color rgb="FFFF0000"/>
        <color theme="8" tint="0.39997558519241921"/>
        <color theme="7"/>
      </colorScale>
    </cfRule>
  </conditionalFormatting>
  <conditionalFormatting sqref="M22">
    <cfRule type="colorScale" priority="10">
      <colorScale>
        <cfvo type="num" val="0"/>
        <cfvo type="num" val="2"/>
        <cfvo type="num" val="4"/>
        <color rgb="FFFF0000"/>
        <color theme="8" tint="0.39997558519241921"/>
        <color theme="7"/>
      </colorScale>
    </cfRule>
  </conditionalFormatting>
  <conditionalFormatting sqref="Q22">
    <cfRule type="colorScale" priority="9">
      <colorScale>
        <cfvo type="num" val="0"/>
        <cfvo type="num" val="2"/>
        <cfvo type="num" val="4"/>
        <color rgb="FFFF0000"/>
        <color theme="8" tint="0.39997558519241921"/>
        <color theme="7"/>
      </colorScale>
    </cfRule>
  </conditionalFormatting>
  <pageMargins left="0.7" right="0.7" top="0.75" bottom="0.75" header="0.3" footer="0.3"/>
  <pageSetup paperSize="9" orientation="portrait" verticalDpi="0" r:id="rId1"/>
  <ignoredErrors>
    <ignoredError sqref="P36:P59" evalError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Oppdragsdokument" ma:contentTypeID="0x0101006F2D5D7CE02E6D46B7B23633231DA550003CF58FB5D99BA749A99A64C8A5B40AE3" ma:contentTypeVersion="5" ma:contentTypeDescription="Opprett et nytt dokument." ma:contentTypeScope="" ma:versionID="122efff6d0c5ff97bd9dee0e537d2b48">
  <xsd:schema xmlns:xsd="http://www.w3.org/2001/XMLSchema" xmlns:xs="http://www.w3.org/2001/XMLSchema" xmlns:p="http://schemas.microsoft.com/office/2006/metadata/properties" xmlns:ns2="b157daef-0193-4de0-b9b6-16bfda9c6e14" xmlns:ns3="fd6ea9d4-f1dc-4118-9c0e-3e5ff7a834c0" targetNamespace="http://schemas.microsoft.com/office/2006/metadata/properties" ma:root="true" ma:fieldsID="2d0b6b4359c7ad85f1352fe22c19c14c" ns2:_="" ns3:_="">
    <xsd:import namespace="b157daef-0193-4de0-b9b6-16bfda9c6e14"/>
    <xsd:import namespace="fd6ea9d4-f1dc-4118-9c0e-3e5ff7a834c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ChannelName" minOccurs="0"/>
                <xsd:element ref="ns2:Dokumenttema" minOccurs="0"/>
                <xsd:element ref="ns2:Oppdragsnummer" minOccurs="0"/>
                <xsd:element ref="ns2:Revisjon" minOccurs="0"/>
                <xsd:element ref="ns2:RevisjonsDato" minOccurs="0"/>
                <xsd:element ref="ns3:Platform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7daef-0193-4de0-b9b6-16bfda9c6e1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erdi" ma:description="Verdien for dokument-IDen som er tilordnet elementet." ma:internalName="_dlc_DocId" ma:readOnly="true">
      <xsd:simpleType>
        <xsd:restriction base="dms:Text"/>
      </xsd:simpleType>
    </xsd:element>
    <xsd:element name="_dlc_DocIdUrl" ma:index="9" nillable="true" ma:displayName="Dokument-ID" ma:description="Fast kobling til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Fast ID" ma:description="Behold IDen ved tillegging." ma:hidden="true" ma:internalName="_dlc_DocIdPersistId" ma:readOnly="true">
      <xsd:simpleType>
        <xsd:restriction base="dms:Boolean"/>
      </xsd:simpleType>
    </xsd:element>
    <xsd:element name="ChannelName" ma:index="11" nillable="true" ma:displayName="Kanal" ma:internalName="ChannelName" ma:readOnly="true">
      <xsd:simpleType>
        <xsd:restriction base="dms:Text"/>
      </xsd:simpleType>
    </xsd:element>
    <xsd:element name="Dokumenttema" ma:index="12" nillable="true" ma:displayName="Dokumenttema" ma:list="{ccb13ebe-4468-4209-aae9-85a72c37503a}" ma:internalName="Dokumenttema" ma:showField="Title">
      <xsd:simpleType>
        <xsd:restriction base="dms:Lookup"/>
      </xsd:simpleType>
    </xsd:element>
    <xsd:element name="Oppdragsnummer" ma:index="13" nillable="true" ma:displayName="Oppdragsnummer" ma:internalName="Oppdragsnummer" ma:readOnly="true">
      <xsd:simpleType>
        <xsd:restriction base="dms:Text"/>
      </xsd:simpleType>
    </xsd:element>
    <xsd:element name="Revisjon" ma:index="14" nillable="true" ma:displayName="Revisjon" ma:internalName="Revisjon">
      <xsd:simpleType>
        <xsd:restriction base="dms:Text"/>
      </xsd:simpleType>
    </xsd:element>
    <xsd:element name="RevisjonsDato" ma:index="15" nillable="true" ma:displayName="RevisjonsDato" ma:format="DateOnly" ma:internalName="RevisjonsDato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ea9d4-f1dc-4118-9c0e-3e5ff7a834c0" elementFormDefault="qualified">
    <xsd:import namespace="http://schemas.microsoft.com/office/2006/documentManagement/types"/>
    <xsd:import namespace="http://schemas.microsoft.com/office/infopath/2007/PartnerControls"/>
    <xsd:element name="Platform" ma:index="16" nillable="true" ma:displayName="Platform" ma:default="BikubeOnline" ma:internalName="Platform" ma:readOnly="true">
      <xsd:simpleType>
        <xsd:restriction base="dms:Text"/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Dokument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visjon xmlns="b157daef-0193-4de0-b9b6-16bfda9c6e14" xsi:nil="true"/>
    <RevisjonsDato xmlns="b157daef-0193-4de0-b9b6-16bfda9c6e14" xsi:nil="true"/>
    <Platform xmlns="fd6ea9d4-f1dc-4118-9c0e-3e5ff7a834c0">BikubeOnline</Platform>
    <Dokumenttema xmlns="b157daef-0193-4de0-b9b6-16bfda9c6e14" xsi:nil="true"/>
    <ChannelName xmlns="b157daef-0193-4de0-b9b6-16bfda9c6e14">General</ChannelName>
    <Oppdragsnummer xmlns="b157daef-0193-4de0-b9b6-16bfda9c6e14">624775-12</Oppdragsnummer>
    <_dlc_DocId xmlns="b157daef-0193-4de0-b9b6-16bfda9c6e14">JM7ZRD47AKAN-1860622930-103</_dlc_DocId>
    <_dlc_DocIdUrl xmlns="b157daef-0193-4de0-b9b6-16bfda9c6e14">
      <Url>https://asplanviak.sharepoint.com/sites/624775-12/_layouts/15/DocIdRedir.aspx?ID=JM7ZRD47AKAN-1860622930-103</Url>
      <Description>JM7ZRD47AKAN-1860622930-103</Description>
    </_dlc_DocIdUrl>
  </documentManagement>
</p:properties>
</file>

<file path=customXml/itemProps1.xml><?xml version="1.0" encoding="utf-8"?>
<ds:datastoreItem xmlns:ds="http://schemas.openxmlformats.org/officeDocument/2006/customXml" ds:itemID="{E80F4AFF-FF5E-4710-8023-A7491D7030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3825EC-4322-429F-9DA3-7A91CE39B6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57daef-0193-4de0-b9b6-16bfda9c6e14"/>
    <ds:schemaRef ds:uri="fd6ea9d4-f1dc-4118-9c0e-3e5ff7a834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6CC3C8-827E-4388-903E-697D1A193D8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63174B5-490D-43DC-892A-74C0F6FC0B65}">
  <ds:schemaRefs>
    <ds:schemaRef ds:uri="b157daef-0193-4de0-b9b6-16bfda9c6e14"/>
    <ds:schemaRef ds:uri="fd6ea9d4-f1dc-4118-9c0e-3e5ff7a834c0"/>
    <ds:schemaRef ds:uri="http://purl.org/dc/elements/1.1/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Om verktøyet</vt:lpstr>
      <vt:lpstr>Mobilitet</vt:lpstr>
      <vt:lpstr>Arealbruk</vt:lpstr>
      <vt:lpstr>Energi</vt:lpstr>
      <vt:lpstr>Materialer</vt:lpstr>
      <vt:lpstr>Resultater</vt:lpstr>
      <vt:lpstr>Arealbruk!_Hlk72404721</vt:lpstr>
    </vt:vector>
  </TitlesOfParts>
  <Manager/>
  <Company>Asplan Viak 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210428</dc:title>
  <dc:subject/>
  <dc:creator>Marin Castberg</dc:creator>
  <cp:keywords/>
  <dc:description/>
  <cp:lastModifiedBy>Sandberg Bjørnar</cp:lastModifiedBy>
  <cp:revision/>
  <dcterms:created xsi:type="dcterms:W3CDTF">2019-10-10T10:59:29Z</dcterms:created>
  <dcterms:modified xsi:type="dcterms:W3CDTF">2021-06-22T11:58:49Z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0x0101006F2D5D7CE02E6D46B7B23633231DA550003CF58FB5D99BA749A99A64C8A5B40AE3</vt:lpwstr>
  </property>
  <property fmtid="{D5CDD505-2E9C-101B-9397-08002B2CF9AE}" pid="3" name="_dlc_DocIdItemGuid">
    <vt:lpwstr>36d12557-7932-4e2d-a17d-af9b680ed5f0</vt:lpwstr>
  </property>
</Properties>
</file>